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2019" sheetId="1" r:id="rId1"/>
  </sheets>
  <externalReferences>
    <externalReference r:id="rId2"/>
  </externalReferences>
  <definedNames>
    <definedName name="_xlnm.Print_Area" localSheetId="0">'2019'!$A$1:$AQ$58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1" l="1"/>
  <c r="Q55" i="1"/>
  <c r="P55" i="1"/>
  <c r="O55" i="1"/>
  <c r="N55" i="1"/>
  <c r="S55" i="1" s="1"/>
  <c r="T55" i="1" s="1"/>
  <c r="K55" i="1"/>
  <c r="J55" i="1"/>
  <c r="G55" i="1" s="1"/>
  <c r="L55" i="1" s="1"/>
  <c r="M55" i="1" s="1"/>
  <c r="I55" i="1"/>
  <c r="H55" i="1"/>
  <c r="R54" i="1"/>
  <c r="Q54" i="1"/>
  <c r="P54" i="1"/>
  <c r="N54" i="1" s="1"/>
  <c r="S54" i="1" s="1"/>
  <c r="T54" i="1" s="1"/>
  <c r="O54" i="1"/>
  <c r="K54" i="1"/>
  <c r="J54" i="1"/>
  <c r="I54" i="1"/>
  <c r="H54" i="1"/>
  <c r="G54" i="1" s="1"/>
  <c r="L54" i="1" s="1"/>
  <c r="M54" i="1" s="1"/>
  <c r="R53" i="1"/>
  <c r="Q53" i="1"/>
  <c r="P53" i="1"/>
  <c r="O53" i="1"/>
  <c r="N53" i="1"/>
  <c r="S53" i="1" s="1"/>
  <c r="T53" i="1" s="1"/>
  <c r="K53" i="1"/>
  <c r="J53" i="1"/>
  <c r="G53" i="1" s="1"/>
  <c r="L53" i="1" s="1"/>
  <c r="M53" i="1" s="1"/>
  <c r="I53" i="1"/>
  <c r="H53" i="1"/>
  <c r="T52" i="1"/>
  <c r="R52" i="1"/>
  <c r="Q52" i="1"/>
  <c r="P52" i="1"/>
  <c r="N52" i="1" s="1"/>
  <c r="S52" i="1" s="1"/>
  <c r="O52" i="1"/>
  <c r="K52" i="1"/>
  <c r="J52" i="1"/>
  <c r="I52" i="1"/>
  <c r="H52" i="1"/>
  <c r="G52" i="1" s="1"/>
  <c r="L52" i="1" s="1"/>
  <c r="M52" i="1" s="1"/>
  <c r="R51" i="1"/>
  <c r="Q51" i="1"/>
  <c r="P51" i="1"/>
  <c r="O51" i="1"/>
  <c r="N51" i="1"/>
  <c r="S51" i="1" s="1"/>
  <c r="T51" i="1" s="1"/>
  <c r="K51" i="1"/>
  <c r="J51" i="1"/>
  <c r="G51" i="1" s="1"/>
  <c r="L51" i="1" s="1"/>
  <c r="M51" i="1" s="1"/>
  <c r="I51" i="1"/>
  <c r="H51" i="1"/>
  <c r="R50" i="1"/>
  <c r="Q50" i="1"/>
  <c r="P50" i="1"/>
  <c r="N50" i="1" s="1"/>
  <c r="S50" i="1" s="1"/>
  <c r="T50" i="1" s="1"/>
  <c r="O50" i="1"/>
  <c r="K50" i="1"/>
  <c r="J50" i="1"/>
  <c r="I50" i="1"/>
  <c r="H50" i="1"/>
  <c r="G50" i="1" s="1"/>
  <c r="L50" i="1" s="1"/>
  <c r="M50" i="1" s="1"/>
  <c r="R49" i="1"/>
  <c r="Q49" i="1"/>
  <c r="P49" i="1"/>
  <c r="O49" i="1"/>
  <c r="N49" i="1"/>
  <c r="S49" i="1" s="1"/>
  <c r="T49" i="1" s="1"/>
  <c r="K49" i="1"/>
  <c r="J49" i="1"/>
  <c r="G49" i="1" s="1"/>
  <c r="L49" i="1" s="1"/>
  <c r="M49" i="1" s="1"/>
  <c r="I49" i="1"/>
  <c r="H49" i="1"/>
  <c r="R48" i="1"/>
  <c r="Q48" i="1"/>
  <c r="P48" i="1"/>
  <c r="N48" i="1" s="1"/>
  <c r="S48" i="1" s="1"/>
  <c r="T48" i="1" s="1"/>
  <c r="O48" i="1"/>
  <c r="K48" i="1"/>
  <c r="J48" i="1"/>
  <c r="I48" i="1"/>
  <c r="H48" i="1"/>
  <c r="G48" i="1" s="1"/>
  <c r="L48" i="1" s="1"/>
  <c r="M48" i="1" s="1"/>
  <c r="R47" i="1"/>
  <c r="Q47" i="1"/>
  <c r="P47" i="1"/>
  <c r="O47" i="1"/>
  <c r="N47" i="1"/>
  <c r="S47" i="1" s="1"/>
  <c r="T47" i="1" s="1"/>
  <c r="K47" i="1"/>
  <c r="J47" i="1"/>
  <c r="G47" i="1" s="1"/>
  <c r="L47" i="1" s="1"/>
  <c r="M47" i="1" s="1"/>
  <c r="I47" i="1"/>
  <c r="H47" i="1"/>
  <c r="R46" i="1"/>
  <c r="Q46" i="1"/>
  <c r="P46" i="1"/>
  <c r="N46" i="1" s="1"/>
  <c r="S46" i="1" s="1"/>
  <c r="T46" i="1" s="1"/>
  <c r="O46" i="1"/>
  <c r="K46" i="1"/>
  <c r="J46" i="1"/>
  <c r="I46" i="1"/>
  <c r="H46" i="1"/>
  <c r="G46" i="1" s="1"/>
  <c r="L46" i="1" s="1"/>
  <c r="M46" i="1" s="1"/>
  <c r="R45" i="1"/>
  <c r="Q45" i="1"/>
  <c r="P45" i="1"/>
  <c r="O45" i="1"/>
  <c r="N45" i="1"/>
  <c r="S45" i="1" s="1"/>
  <c r="T45" i="1" s="1"/>
  <c r="K45" i="1"/>
  <c r="J45" i="1"/>
  <c r="G45" i="1" s="1"/>
  <c r="L45" i="1" s="1"/>
  <c r="M45" i="1" s="1"/>
  <c r="I45" i="1"/>
  <c r="H45" i="1"/>
  <c r="T44" i="1"/>
  <c r="R44" i="1"/>
  <c r="Q44" i="1"/>
  <c r="P44" i="1"/>
  <c r="N44" i="1" s="1"/>
  <c r="S44" i="1" s="1"/>
  <c r="O44" i="1"/>
  <c r="K44" i="1"/>
  <c r="J44" i="1"/>
  <c r="I44" i="1"/>
  <c r="H44" i="1"/>
  <c r="G44" i="1" s="1"/>
  <c r="L44" i="1" s="1"/>
  <c r="M44" i="1" s="1"/>
  <c r="X40" i="1"/>
  <c r="Y40" i="1" s="1"/>
  <c r="H37" i="1"/>
  <c r="X36" i="1"/>
  <c r="H36" i="1"/>
  <c r="X39" i="1" s="1"/>
  <c r="Y39" i="1" s="1"/>
  <c r="H35" i="1"/>
  <c r="X38" i="1" s="1"/>
  <c r="Y38" i="1" s="1"/>
  <c r="H34" i="1"/>
  <c r="X37" i="1" s="1"/>
  <c r="Y37" i="1" s="1"/>
  <c r="H33" i="1"/>
  <c r="T32" i="1"/>
  <c r="S32" i="1"/>
  <c r="R32" i="1"/>
  <c r="Q32" i="1"/>
  <c r="P32" i="1"/>
  <c r="O32" i="1"/>
  <c r="N32" i="1"/>
  <c r="M32" i="1"/>
  <c r="L32" i="1"/>
  <c r="K32" i="1"/>
  <c r="H32" i="1" s="1"/>
  <c r="J32" i="1"/>
  <c r="I32" i="1"/>
  <c r="H28" i="1"/>
  <c r="H27" i="1"/>
  <c r="H26" i="1"/>
  <c r="H25" i="1"/>
  <c r="H24" i="1"/>
  <c r="H23" i="1"/>
  <c r="T22" i="1"/>
  <c r="S22" i="1"/>
  <c r="R22" i="1"/>
  <c r="Q22" i="1"/>
  <c r="P22" i="1"/>
  <c r="O22" i="1"/>
  <c r="N22" i="1"/>
  <c r="M22" i="1"/>
  <c r="L22" i="1"/>
  <c r="K22" i="1"/>
  <c r="J22" i="1"/>
  <c r="H22" i="1" s="1"/>
  <c r="I22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P18" i="1" s="1"/>
  <c r="T18" i="1"/>
  <c r="G18" i="1"/>
  <c r="AC18" i="1" s="1"/>
  <c r="AB18" i="1" s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T17" i="1"/>
  <c r="G17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 s="1"/>
  <c r="G16" i="1"/>
  <c r="T16" i="1" s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P15" i="1" s="1"/>
  <c r="AC15" i="1"/>
  <c r="AB15" i="1" s="1"/>
  <c r="G15" i="1"/>
  <c r="T15" i="1" s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P14" i="1" s="1"/>
  <c r="G14" i="1"/>
  <c r="AC14" i="1" s="1"/>
  <c r="AB14" i="1" s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T13" i="1"/>
  <c r="G13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G12" i="1"/>
  <c r="T12" i="1" s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P11" i="1" s="1"/>
  <c r="G11" i="1"/>
  <c r="T11" i="1" s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P10" i="1" s="1"/>
  <c r="G10" i="1"/>
  <c r="AC10" i="1" s="1"/>
  <c r="AB10" i="1" s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T9" i="1"/>
  <c r="G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G8" i="1"/>
  <c r="T8" i="1" s="1"/>
  <c r="AO7" i="1"/>
  <c r="AN7" i="1"/>
  <c r="AM7" i="1"/>
  <c r="AL7" i="1"/>
  <c r="AK7" i="1"/>
  <c r="AJ7" i="1"/>
  <c r="AI7" i="1"/>
  <c r="AH7" i="1"/>
  <c r="AG7" i="1"/>
  <c r="AF7" i="1"/>
  <c r="AE7" i="1"/>
  <c r="AD7" i="1"/>
  <c r="AP7" i="1" s="1"/>
  <c r="G7" i="1"/>
  <c r="T7" i="1" s="1"/>
  <c r="AP6" i="1"/>
  <c r="G6" i="1"/>
  <c r="T6" i="1" s="1"/>
  <c r="AP8" i="1" l="1"/>
  <c r="AP9" i="1"/>
  <c r="AC11" i="1"/>
  <c r="AB11" i="1" s="1"/>
  <c r="T10" i="1"/>
  <c r="T19" i="1" s="1"/>
  <c r="AP12" i="1"/>
  <c r="AP13" i="1"/>
  <c r="Y36" i="1"/>
  <c r="Y35" i="1" s="1"/>
  <c r="X35" i="1"/>
  <c r="T14" i="1"/>
  <c r="AP16" i="1"/>
  <c r="AP17" i="1"/>
  <c r="AC7" i="1"/>
  <c r="AB7" i="1" s="1"/>
</calcChain>
</file>

<file path=xl/comments1.xml><?xml version="1.0" encoding="utf-8"?>
<comments xmlns="http://schemas.openxmlformats.org/spreadsheetml/2006/main">
  <authors>
    <author>user</author>
  </authors>
  <commentList>
    <comment ref="B24" authorId="0" shapeId="0">
      <text>
        <r>
          <rPr>
            <b/>
            <sz val="12"/>
            <color indexed="81"/>
            <rFont val="돋움"/>
            <family val="3"/>
            <charset val="129"/>
          </rPr>
          <t>◎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전기차량충전기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나눔카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거주자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포함</t>
        </r>
        <r>
          <rPr>
            <b/>
            <sz val="12"/>
            <color indexed="81"/>
            <rFont val="Tahoma"/>
            <family val="2"/>
          </rPr>
          <t xml:space="preserve">)
  - </t>
        </r>
        <r>
          <rPr>
            <b/>
            <sz val="12"/>
            <color indexed="81"/>
            <rFont val="돋움"/>
            <family val="3"/>
            <charset val="129"/>
          </rPr>
          <t>구획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아니라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충전기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또는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충전시설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대수를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뜻함</t>
        </r>
        <r>
          <rPr>
            <b/>
            <sz val="12"/>
            <color indexed="81"/>
            <rFont val="Tahoma"/>
            <family val="2"/>
          </rPr>
          <t>.</t>
        </r>
        <r>
          <rPr>
            <b/>
            <sz val="12"/>
            <color indexed="81"/>
            <rFont val="돋움"/>
            <family val="3"/>
            <charset val="129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  - </t>
        </r>
        <r>
          <rPr>
            <b/>
            <sz val="12"/>
            <color indexed="81"/>
            <rFont val="돋움"/>
            <family val="3"/>
            <charset val="129"/>
          </rPr>
          <t>공영주차장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뿐만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아니라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거주자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우선주차구획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공동주차장도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포함하여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수량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작성</t>
        </r>
      </text>
    </comment>
    <comment ref="B25" authorId="0" shapeId="0">
      <text>
        <r>
          <rPr>
            <b/>
            <sz val="12"/>
            <color indexed="81"/>
            <rFont val="돋움"/>
            <family val="3"/>
            <charset val="129"/>
          </rPr>
          <t>◎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나눔카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전체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주차구획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면수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거주자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포함</t>
        </r>
        <r>
          <rPr>
            <b/>
            <sz val="12"/>
            <color indexed="81"/>
            <rFont val="Tahoma"/>
            <family val="2"/>
          </rPr>
          <t xml:space="preserve">)
  - </t>
        </r>
        <r>
          <rPr>
            <b/>
            <sz val="12"/>
            <color indexed="81"/>
            <rFont val="돋움"/>
            <family val="3"/>
            <charset val="129"/>
          </rPr>
          <t>공영주차장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뿐만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아니라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거주자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우선주차구획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공동주차장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포함하여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수량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<sst xmlns="http://schemas.openxmlformats.org/spreadsheetml/2006/main" count="389" uniqueCount="106">
  <si>
    <t>2019년 공단 에너지 사용량</t>
    <phoneticPr fontId="2" type="noConversion"/>
  </si>
  <si>
    <t>전년 대비 에너지 사용 증감량</t>
    <phoneticPr fontId="2" type="noConversion"/>
  </si>
  <si>
    <t>시설내역</t>
  </si>
  <si>
    <t>에너지사용량</t>
  </si>
  <si>
    <t>배출량 
합계
(추정치)</t>
    <phoneticPr fontId="2" type="noConversion"/>
  </si>
  <si>
    <t>전년 대비 에너지사용 증감량</t>
    <phoneticPr fontId="2" type="noConversion"/>
  </si>
  <si>
    <t>누적
에너지사용 증감량</t>
    <phoneticPr fontId="2" type="noConversion"/>
  </si>
  <si>
    <t>소속기관명</t>
  </si>
  <si>
    <t>대상시설명</t>
  </si>
  <si>
    <t>시설구분</t>
  </si>
  <si>
    <t>연료</t>
  </si>
  <si>
    <t>단위</t>
  </si>
  <si>
    <t>년단위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</si>
  <si>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</si>
  <si>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</si>
  <si>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</si>
  <si>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</si>
  <si>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</si>
  <si>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</si>
  <si>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</si>
  <si>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</si>
  <si>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</si>
  <si>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</si>
  <si>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</si>
  <si>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</si>
  <si>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배출량 
합계</t>
  </si>
  <si>
    <t>증감률</t>
    <phoneticPr fontId="2" type="noConversion"/>
  </si>
  <si>
    <t>공단청사(경영지원팀)</t>
  </si>
  <si>
    <t>공단청사</t>
  </si>
  <si>
    <t>건물</t>
  </si>
  <si>
    <t>도시가스(LNG)</t>
  </si>
  <si>
    <t>㎥</t>
  </si>
  <si>
    <t>-</t>
    <phoneticPr fontId="2" type="noConversion"/>
  </si>
  <si>
    <t>전력</t>
  </si>
  <si>
    <t>kWh</t>
    <phoneticPr fontId="2" type="noConversion"/>
  </si>
  <si>
    <t>kWh</t>
  </si>
  <si>
    <t>차량</t>
  </si>
  <si>
    <t>휘발유</t>
  </si>
  <si>
    <t>ℓ</t>
  </si>
  <si>
    <t>주차사업팀(청사인원 제외)</t>
  </si>
  <si>
    <t>휘발유차량</t>
  </si>
  <si>
    <t>경유차량</t>
  </si>
  <si>
    <t>가스/디젤 오일(경유)</t>
  </si>
  <si>
    <t>시설안전팀(청사인원 제외)</t>
  </si>
  <si>
    <t>업무용차량(레이)</t>
  </si>
  <si>
    <t>체육사업팀(센터,다목적,축구장)</t>
  </si>
  <si>
    <t>은평구민체육센터</t>
  </si>
  <si>
    <t>은평구립축구장</t>
  </si>
  <si>
    <t>다목적 체육관</t>
  </si>
  <si>
    <t>친환경자동차 보급 활성화 실적 &amp; LED조명 교체 실적</t>
    <phoneticPr fontId="2" type="noConversion"/>
  </si>
  <si>
    <t>2019년 수도사용량(ton) 내역</t>
    <phoneticPr fontId="2" type="noConversion"/>
  </si>
  <si>
    <t xml:space="preserve">구 분 </t>
    <phoneticPr fontId="2" type="noConversion"/>
  </si>
  <si>
    <t>전월</t>
    <phoneticPr fontId="2" type="noConversion"/>
  </si>
  <si>
    <t>당월</t>
    <phoneticPr fontId="2" type="noConversion"/>
  </si>
  <si>
    <t>계</t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</si>
  <si>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</si>
  <si>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</si>
  <si>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</si>
  <si>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</si>
  <si>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</si>
  <si>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주차
사업팀
(공영주차장/ 
위탁9,직영3)</t>
    <phoneticPr fontId="2" type="noConversion"/>
  </si>
  <si>
    <t>전체 주차구획 면수</t>
    <phoneticPr fontId="2" type="noConversion"/>
  </si>
  <si>
    <t>주차사업팀(공영주차장/위탁9,직영3)</t>
    <phoneticPr fontId="2" type="noConversion"/>
  </si>
  <si>
    <t>경차 및 친환경차량 전체 주차구획 면수</t>
    <phoneticPr fontId="2" type="noConversion"/>
  </si>
  <si>
    <t>전기차량충전기 수(나눔카, 거주자 포함)</t>
    <phoneticPr fontId="2" type="noConversion"/>
  </si>
  <si>
    <t>평화공원</t>
  </si>
  <si>
    <t>전기차량충전기 수(나눔카 포함)</t>
    <phoneticPr fontId="2" type="noConversion"/>
  </si>
  <si>
    <t>나눔카 전체 주차구획 면수(거주자 포함)</t>
    <phoneticPr fontId="2" type="noConversion"/>
  </si>
  <si>
    <t>응암3동</t>
  </si>
  <si>
    <t>LED 조명 개수 / 전체 조명 개수</t>
    <phoneticPr fontId="2" type="noConversion"/>
  </si>
  <si>
    <t>/</t>
    <phoneticPr fontId="2" type="noConversion"/>
  </si>
  <si>
    <t>/</t>
    <phoneticPr fontId="2" type="noConversion"/>
  </si>
  <si>
    <t>체육센터</t>
  </si>
  <si>
    <t>LED 조명 개수 / 전체 조명 개수</t>
    <phoneticPr fontId="2" type="noConversion"/>
  </si>
  <si>
    <t>845/1,316</t>
  </si>
  <si>
    <t>체육사업팀</t>
    <phoneticPr fontId="2" type="noConversion"/>
  </si>
  <si>
    <t>전체 주차구획 면수</t>
    <phoneticPr fontId="2" type="noConversion"/>
  </si>
  <si>
    <t>축구장</t>
  </si>
  <si>
    <t>체육사업팀</t>
    <phoneticPr fontId="2" type="noConversion"/>
  </si>
  <si>
    <t>다목적</t>
  </si>
  <si>
    <t>전기차량충전소 전체 설치 수(나눔카 포함)</t>
    <phoneticPr fontId="2" type="noConversion"/>
  </si>
  <si>
    <t>나눔카 전체 주차구획 면수</t>
    <phoneticPr fontId="2" type="noConversion"/>
  </si>
  <si>
    <t>태양광 발전량(kWh) 내역</t>
    <phoneticPr fontId="2" type="noConversion"/>
  </si>
  <si>
    <t>570/1940</t>
  </si>
  <si>
    <t>989/1940</t>
    <phoneticPr fontId="2" type="noConversion"/>
  </si>
  <si>
    <t>989/1940</t>
  </si>
  <si>
    <t>계</t>
    <phoneticPr fontId="2" type="noConversion"/>
  </si>
  <si>
    <t>태양광 발전을 통한 온실가스 감축량</t>
    <phoneticPr fontId="2" type="noConversion"/>
  </si>
  <si>
    <t>구 분</t>
    <phoneticPr fontId="2" type="noConversion"/>
  </si>
  <si>
    <t>발전량</t>
    <phoneticPr fontId="2" type="noConversion"/>
  </si>
  <si>
    <t>온실가스감축량</t>
    <phoneticPr fontId="2" type="noConversion"/>
  </si>
  <si>
    <t>합 계</t>
    <phoneticPr fontId="2" type="noConversion"/>
  </si>
  <si>
    <t>절기별 에너지 사용량(여름철7~9월, 겨울철 : 전년도12월~2월)</t>
    <phoneticPr fontId="2" type="noConversion"/>
  </si>
  <si>
    <t>겨울철 에너지 사용량</t>
    <phoneticPr fontId="2" type="noConversion"/>
  </si>
  <si>
    <t>여름철 에너지 사용량</t>
    <phoneticPr fontId="2" type="noConversion"/>
  </si>
  <si>
    <t>합 계</t>
    <phoneticPr fontId="2" type="noConversion"/>
  </si>
  <si>
    <t>18년12월</t>
    <phoneticPr fontId="2" type="noConversion"/>
  </si>
  <si>
    <t>1월</t>
    <phoneticPr fontId="2" type="noConversion"/>
  </si>
  <si>
    <t>2월</t>
    <phoneticPr fontId="2" type="noConversion"/>
  </si>
  <si>
    <t>전년도실적</t>
    <phoneticPr fontId="2" type="noConversion"/>
  </si>
  <si>
    <t>증감률</t>
    <phoneticPr fontId="2" type="noConversion"/>
  </si>
  <si>
    <t>달성여부</t>
    <phoneticPr fontId="2" type="noConversion"/>
  </si>
  <si>
    <t>합계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</si>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</sst>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###"/>
    <numFmt numFmtId="177" formatCode="0.000_);[Red]\(0.000\)"/>
    <numFmt numFmtId="178" formatCode="0.000%"/>
  </numFmts>
  <fonts count="24" x14ac:knownFonts="1">
    <font>
      <sz val="10"/>
      <name val="Arial"/>
    </font>
    <font>
      <b/>
      <sz val="3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7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1"/>
      <color rgb="FF0000FF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1"/>
      <color rgb="FF0000FF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6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indexed="81"/>
      <name val="돋움"/>
      <family val="3"/>
      <charset val="129"/>
    </font>
    <font>
      <b/>
      <sz val="12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FF0000"/>
      </left>
      <right style="thin">
        <color indexed="8"/>
      </right>
      <top style="medium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rgb="FFFF0000"/>
      </top>
      <bottom style="thin">
        <color indexed="8"/>
      </bottom>
      <diagonal/>
    </border>
    <border>
      <left style="thin">
        <color indexed="8"/>
      </left>
      <right style="medium">
        <color rgb="FFFF0000"/>
      </right>
      <top style="medium">
        <color rgb="FFFF0000"/>
      </top>
      <bottom style="thin">
        <color indexed="8"/>
      </bottom>
      <diagonal/>
    </border>
    <border>
      <left style="medium">
        <color rgb="FFFF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FF000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FF0000"/>
      </left>
      <right style="thin">
        <color indexed="8"/>
      </right>
      <top style="thin">
        <color indexed="8"/>
      </top>
      <bottom style="medium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 style="thin">
        <color indexed="8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>
      <alignment vertical="center"/>
    </xf>
    <xf numFmtId="0" fontId="6" fillId="0" borderId="0"/>
  </cellStyleXfs>
  <cellXfs count="1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176" fontId="4" fillId="3" borderId="7" xfId="0" applyNumberFormat="1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177" fontId="4" fillId="3" borderId="4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10" fontId="4" fillId="3" borderId="1" xfId="1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4" fillId="3" borderId="9" xfId="2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176" fontId="4" fillId="3" borderId="14" xfId="0" applyNumberFormat="1" applyFont="1" applyFill="1" applyBorder="1" applyAlignment="1">
      <alignment horizontal="center" vertical="center"/>
    </xf>
    <xf numFmtId="177" fontId="4" fillId="0" borderId="0" xfId="0" applyNumberFormat="1" applyFont="1"/>
    <xf numFmtId="0" fontId="4" fillId="0" borderId="0" xfId="0" applyFont="1" applyFill="1"/>
    <xf numFmtId="0" fontId="8" fillId="0" borderId="15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3" fontId="10" fillId="4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0" fontId="10" fillId="4" borderId="16" xfId="0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27" xfId="2" applyFont="1" applyBorder="1" applyAlignment="1">
      <alignment horizontal="right" vertical="center" wrapText="1"/>
    </xf>
    <xf numFmtId="0" fontId="15" fillId="0" borderId="28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right" vertical="center" wrapText="1"/>
    </xf>
    <xf numFmtId="3" fontId="14" fillId="0" borderId="17" xfId="0" applyNumberFormat="1" applyFont="1" applyBorder="1" applyAlignment="1">
      <alignment horizontal="right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5" fillId="0" borderId="31" xfId="0" applyFont="1" applyBorder="1" applyAlignment="1">
      <alignment horizontal="right" vertical="center" wrapText="1"/>
    </xf>
    <xf numFmtId="0" fontId="14" fillId="0" borderId="35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right" vertical="center" wrapText="1"/>
    </xf>
    <xf numFmtId="0" fontId="14" fillId="0" borderId="32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0" fontId="11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 wrapText="1"/>
    </xf>
    <xf numFmtId="3" fontId="10" fillId="8" borderId="17" xfId="0" applyNumberFormat="1" applyFont="1" applyFill="1" applyBorder="1" applyAlignment="1">
      <alignment horizontal="center" vertical="center" wrapText="1"/>
    </xf>
    <xf numFmtId="3" fontId="10" fillId="8" borderId="17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right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right" vertical="center" wrapText="1"/>
    </xf>
    <xf numFmtId="3" fontId="14" fillId="0" borderId="36" xfId="0" applyNumberFormat="1" applyFont="1" applyBorder="1" applyAlignment="1">
      <alignment horizontal="right" vertical="center" wrapText="1"/>
    </xf>
    <xf numFmtId="3" fontId="14" fillId="0" borderId="37" xfId="0" applyNumberFormat="1" applyFont="1" applyBorder="1" applyAlignment="1">
      <alignment horizontal="right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1" fillId="0" borderId="17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11" fillId="0" borderId="17" xfId="0" applyFont="1" applyBorder="1" applyAlignment="1">
      <alignment horizontal="center" vertical="center"/>
    </xf>
    <xf numFmtId="0" fontId="3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0" fillId="9" borderId="39" xfId="0" applyFont="1" applyFill="1" applyBorder="1" applyAlignment="1">
      <alignment horizontal="center" vertical="center" wrapText="1"/>
    </xf>
    <xf numFmtId="0" fontId="20" fillId="9" borderId="40" xfId="0" applyFont="1" applyFill="1" applyBorder="1" applyAlignment="1">
      <alignment horizontal="center" vertical="center" wrapText="1"/>
    </xf>
    <xf numFmtId="0" fontId="20" fillId="9" borderId="41" xfId="0" applyFont="1" applyFill="1" applyBorder="1" applyAlignment="1">
      <alignment horizontal="center" vertical="center" wrapText="1"/>
    </xf>
    <xf numFmtId="0" fontId="20" fillId="10" borderId="39" xfId="0" applyFont="1" applyFill="1" applyBorder="1" applyAlignment="1">
      <alignment horizontal="center" vertical="center" wrapText="1"/>
    </xf>
    <xf numFmtId="0" fontId="20" fillId="10" borderId="40" xfId="0" applyFont="1" applyFill="1" applyBorder="1" applyAlignment="1">
      <alignment horizontal="center" vertical="center" wrapText="1"/>
    </xf>
    <xf numFmtId="0" fontId="20" fillId="10" borderId="4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21" fillId="8" borderId="42" xfId="0" applyFont="1" applyFill="1" applyBorder="1" applyAlignment="1">
      <alignment horizontal="center" vertical="center" wrapText="1"/>
    </xf>
    <xf numFmtId="0" fontId="21" fillId="8" borderId="43" xfId="0" quotePrefix="1" applyFont="1" applyFill="1" applyBorder="1" applyAlignment="1">
      <alignment horizontal="center" vertical="center" wrapText="1"/>
    </xf>
    <xf numFmtId="0" fontId="21" fillId="8" borderId="43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 wrapText="1"/>
    </xf>
    <xf numFmtId="0" fontId="21" fillId="8" borderId="44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6" fontId="4" fillId="0" borderId="0" xfId="2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45" xfId="0" applyNumberFormat="1" applyFont="1" applyFill="1" applyBorder="1" applyAlignment="1">
      <alignment horizontal="center" vertical="center"/>
    </xf>
    <xf numFmtId="176" fontId="4" fillId="3" borderId="17" xfId="0" applyNumberFormat="1" applyFont="1" applyFill="1" applyBorder="1" applyAlignment="1">
      <alignment horizontal="center" vertical="center"/>
    </xf>
    <xf numFmtId="9" fontId="5" fillId="3" borderId="17" xfId="1" applyFont="1" applyFill="1" applyBorder="1" applyAlignment="1">
      <alignment horizontal="center" vertical="center"/>
    </xf>
    <xf numFmtId="176" fontId="5" fillId="3" borderId="46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3" borderId="47" xfId="0" applyNumberFormat="1" applyFont="1" applyFill="1" applyBorder="1" applyAlignment="1">
      <alignment horizontal="center" vertical="center"/>
    </xf>
    <xf numFmtId="176" fontId="4" fillId="3" borderId="48" xfId="0" applyNumberFormat="1" applyFont="1" applyFill="1" applyBorder="1" applyAlignment="1">
      <alignment horizontal="center" vertical="center"/>
    </xf>
    <xf numFmtId="9" fontId="5" fillId="3" borderId="48" xfId="1" applyFont="1" applyFill="1" applyBorder="1" applyAlignment="1">
      <alignment horizontal="center" vertical="center"/>
    </xf>
    <xf numFmtId="176" fontId="5" fillId="3" borderId="4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Border="1"/>
    <xf numFmtId="178" fontId="3" fillId="0" borderId="0" xfId="1" applyNumberFormat="1" applyFont="1" applyFill="1" applyBorder="1" applyAlignment="1"/>
  </cellXfs>
  <cellStyles count="3">
    <cellStyle name="백분율" xfId="1" builtinId="5"/>
    <cellStyle name="표준" xfId="0" builtinId="0"/>
    <cellStyle name="표준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VXF94EYS/&#44277;&#45800;%20&#50640;&#45320;&#51648;%20&#49324;&#50857;&#47049;%20&#49892;&#51201;(2007~2021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온실가스 배출량 계산 참고자료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 (배출량)"/>
      <sheetName val="2018"/>
      <sheetName val="2019"/>
      <sheetName val="2020"/>
      <sheetName val="2021"/>
    </sheetNames>
    <sheetDataSet>
      <sheetData sheetId="0">
        <row r="2">
          <cell r="B2" t="str">
            <v>연료</v>
          </cell>
          <cell r="C2" t="str">
            <v>단위</v>
          </cell>
          <cell r="D2" t="str">
            <v>연료에 따른 배출량 산출 배수</v>
          </cell>
        </row>
        <row r="4">
          <cell r="B4" t="str">
            <v>전력</v>
          </cell>
          <cell r="C4" t="str">
            <v>kWh</v>
          </cell>
          <cell r="D4">
            <v>4.6625488939470999E-4</v>
          </cell>
        </row>
        <row r="5">
          <cell r="B5" t="str">
            <v>휘발유</v>
          </cell>
          <cell r="C5" t="str">
            <v>ℓ</v>
          </cell>
          <cell r="D5">
            <v>2.1980695491207194E-3</v>
          </cell>
        </row>
        <row r="6">
          <cell r="B6" t="str">
            <v>가스/디젤 오일(경유)</v>
          </cell>
          <cell r="C6" t="str">
            <v>ℓ</v>
          </cell>
          <cell r="D6">
            <v>2.6537500000000003E-3</v>
          </cell>
        </row>
        <row r="7">
          <cell r="B7" t="str">
            <v>도시가스(LNG)</v>
          </cell>
          <cell r="C7" t="str">
            <v>㎥</v>
          </cell>
          <cell r="D7">
            <v>2.18758039230681E-3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G7">
            <v>2476.4299999999998</v>
          </cell>
        </row>
        <row r="8">
          <cell r="G8">
            <v>3045</v>
          </cell>
        </row>
        <row r="9">
          <cell r="G9">
            <v>1400</v>
          </cell>
        </row>
        <row r="10">
          <cell r="G10">
            <v>2884</v>
          </cell>
        </row>
        <row r="11">
          <cell r="G11">
            <v>860</v>
          </cell>
        </row>
        <row r="12">
          <cell r="G12">
            <v>180626</v>
          </cell>
        </row>
        <row r="13">
          <cell r="G13">
            <v>770979</v>
          </cell>
        </row>
        <row r="14">
          <cell r="G14">
            <v>4274</v>
          </cell>
        </row>
        <row r="15">
          <cell r="G15">
            <v>106332</v>
          </cell>
        </row>
        <row r="16">
          <cell r="G16">
            <v>16286</v>
          </cell>
        </row>
        <row r="17">
          <cell r="G17">
            <v>289843</v>
          </cell>
        </row>
      </sheetData>
      <sheetData sheetId="12"/>
      <sheetData sheetId="13">
        <row r="7">
          <cell r="G7">
            <v>90502</v>
          </cell>
          <cell r="H7">
            <v>10585</v>
          </cell>
          <cell r="I7">
            <v>12491</v>
          </cell>
          <cell r="J7">
            <v>8079</v>
          </cell>
          <cell r="K7">
            <v>6936</v>
          </cell>
          <cell r="L7">
            <v>6022</v>
          </cell>
          <cell r="M7">
            <v>6115</v>
          </cell>
          <cell r="N7">
            <v>6010</v>
          </cell>
          <cell r="O7">
            <v>8256</v>
          </cell>
          <cell r="P7">
            <v>7127</v>
          </cell>
          <cell r="Q7">
            <v>5286</v>
          </cell>
          <cell r="R7">
            <v>6246</v>
          </cell>
          <cell r="S7">
            <v>7349</v>
          </cell>
        </row>
        <row r="8">
          <cell r="H8">
            <v>161</v>
          </cell>
          <cell r="I8">
            <v>86.8</v>
          </cell>
          <cell r="J8">
            <v>213</v>
          </cell>
          <cell r="K8">
            <v>164</v>
          </cell>
          <cell r="L8">
            <v>245.7</v>
          </cell>
          <cell r="M8">
            <v>254</v>
          </cell>
          <cell r="N8">
            <v>235</v>
          </cell>
          <cell r="O8">
            <v>265.7</v>
          </cell>
          <cell r="P8">
            <v>216.9</v>
          </cell>
          <cell r="Q8">
            <v>214</v>
          </cell>
          <cell r="R8">
            <v>184</v>
          </cell>
          <cell r="S8">
            <v>212</v>
          </cell>
        </row>
        <row r="9">
          <cell r="H9">
            <v>300</v>
          </cell>
          <cell r="I9">
            <v>220</v>
          </cell>
          <cell r="J9">
            <v>240</v>
          </cell>
          <cell r="K9">
            <v>246</v>
          </cell>
          <cell r="L9">
            <v>373</v>
          </cell>
          <cell r="M9">
            <v>330</v>
          </cell>
          <cell r="N9">
            <v>430</v>
          </cell>
          <cell r="O9">
            <v>400</v>
          </cell>
          <cell r="P9">
            <v>340</v>
          </cell>
          <cell r="Q9">
            <v>290</v>
          </cell>
          <cell r="R9">
            <v>300</v>
          </cell>
          <cell r="S9">
            <v>290</v>
          </cell>
        </row>
        <row r="10">
          <cell r="H10">
            <v>160</v>
          </cell>
          <cell r="I10">
            <v>120</v>
          </cell>
          <cell r="J10">
            <v>150</v>
          </cell>
          <cell r="K10">
            <v>110</v>
          </cell>
          <cell r="L10">
            <v>160</v>
          </cell>
          <cell r="M10">
            <v>160</v>
          </cell>
          <cell r="N10">
            <v>120</v>
          </cell>
          <cell r="O10">
            <v>160</v>
          </cell>
          <cell r="P10">
            <v>80</v>
          </cell>
          <cell r="Q10">
            <v>120</v>
          </cell>
          <cell r="R10">
            <v>120</v>
          </cell>
          <cell r="S10">
            <v>120</v>
          </cell>
        </row>
        <row r="11">
          <cell r="H11">
            <v>320</v>
          </cell>
          <cell r="I11">
            <v>280</v>
          </cell>
          <cell r="J11">
            <v>290</v>
          </cell>
          <cell r="K11">
            <v>280</v>
          </cell>
          <cell r="L11">
            <v>300</v>
          </cell>
          <cell r="M11">
            <v>280</v>
          </cell>
          <cell r="N11">
            <v>360</v>
          </cell>
          <cell r="O11">
            <v>440</v>
          </cell>
          <cell r="P11">
            <v>400</v>
          </cell>
          <cell r="Q11">
            <v>280</v>
          </cell>
          <cell r="R11">
            <v>360</v>
          </cell>
          <cell r="S11">
            <v>326</v>
          </cell>
        </row>
        <row r="12">
          <cell r="H12">
            <v>63</v>
          </cell>
          <cell r="I12">
            <v>57</v>
          </cell>
          <cell r="J12">
            <v>60</v>
          </cell>
          <cell r="K12">
            <v>60</v>
          </cell>
          <cell r="L12">
            <v>80</v>
          </cell>
          <cell r="M12">
            <v>90</v>
          </cell>
          <cell r="N12">
            <v>90</v>
          </cell>
          <cell r="O12">
            <v>90</v>
          </cell>
          <cell r="P12">
            <v>80</v>
          </cell>
          <cell r="Q12">
            <v>60</v>
          </cell>
          <cell r="R12">
            <v>60</v>
          </cell>
          <cell r="S12">
            <v>74</v>
          </cell>
        </row>
        <row r="13">
          <cell r="H13">
            <v>23380</v>
          </cell>
          <cell r="I13">
            <v>32054</v>
          </cell>
          <cell r="J13">
            <v>23098</v>
          </cell>
          <cell r="K13">
            <v>23627</v>
          </cell>
          <cell r="L13">
            <v>18876</v>
          </cell>
          <cell r="M13">
            <v>13320</v>
          </cell>
          <cell r="N13">
            <v>10433</v>
          </cell>
          <cell r="O13">
            <v>10448</v>
          </cell>
          <cell r="P13">
            <v>8650</v>
          </cell>
          <cell r="Q13">
            <v>5422</v>
          </cell>
          <cell r="R13">
            <v>14187</v>
          </cell>
          <cell r="S13">
            <v>21414</v>
          </cell>
        </row>
        <row r="14">
          <cell r="H14">
            <v>91361</v>
          </cell>
          <cell r="I14">
            <v>99209</v>
          </cell>
          <cell r="J14">
            <v>68184</v>
          </cell>
          <cell r="K14">
            <v>62734</v>
          </cell>
          <cell r="L14">
            <v>54900</v>
          </cell>
          <cell r="M14">
            <v>56743</v>
          </cell>
          <cell r="N14">
            <v>67327</v>
          </cell>
          <cell r="O14">
            <v>90583</v>
          </cell>
          <cell r="P14">
            <v>69243</v>
          </cell>
          <cell r="Q14">
            <v>46404</v>
          </cell>
          <cell r="R14">
            <v>61250</v>
          </cell>
          <cell r="S14">
            <v>73648</v>
          </cell>
        </row>
        <row r="15">
          <cell r="H15">
            <v>306</v>
          </cell>
          <cell r="I15">
            <v>392</v>
          </cell>
          <cell r="J15">
            <v>330</v>
          </cell>
          <cell r="K15">
            <v>325</v>
          </cell>
          <cell r="L15">
            <v>313</v>
          </cell>
          <cell r="M15">
            <v>204</v>
          </cell>
          <cell r="N15">
            <v>107</v>
          </cell>
          <cell r="O15">
            <v>46</v>
          </cell>
          <cell r="P15">
            <v>0</v>
          </cell>
          <cell r="Q15">
            <v>29</v>
          </cell>
          <cell r="R15">
            <v>254</v>
          </cell>
          <cell r="S15">
            <v>296</v>
          </cell>
        </row>
        <row r="16">
          <cell r="H16">
            <v>9019</v>
          </cell>
          <cell r="I16">
            <v>9609</v>
          </cell>
          <cell r="J16">
            <v>10231</v>
          </cell>
          <cell r="K16">
            <v>10597</v>
          </cell>
          <cell r="L16">
            <v>8441</v>
          </cell>
          <cell r="M16">
            <v>8615</v>
          </cell>
          <cell r="N16">
            <v>8134</v>
          </cell>
          <cell r="O16">
            <v>9383</v>
          </cell>
          <cell r="P16">
            <v>10696</v>
          </cell>
          <cell r="Q16">
            <v>9591</v>
          </cell>
          <cell r="R16">
            <v>12081</v>
          </cell>
          <cell r="S16">
            <v>11951</v>
          </cell>
        </row>
        <row r="17">
          <cell r="H17">
            <v>3332</v>
          </cell>
          <cell r="I17">
            <v>5062</v>
          </cell>
          <cell r="J17">
            <v>2373</v>
          </cell>
          <cell r="K17">
            <v>1392</v>
          </cell>
          <cell r="L17">
            <v>1553</v>
          </cell>
          <cell r="M17">
            <v>1275</v>
          </cell>
          <cell r="N17">
            <v>685</v>
          </cell>
          <cell r="O17">
            <v>639</v>
          </cell>
          <cell r="P17">
            <v>554</v>
          </cell>
          <cell r="Q17">
            <v>625</v>
          </cell>
          <cell r="R17">
            <v>1002</v>
          </cell>
          <cell r="S17">
            <v>1212</v>
          </cell>
        </row>
        <row r="18">
          <cell r="H18">
            <v>30586</v>
          </cell>
          <cell r="I18">
            <v>31536</v>
          </cell>
          <cell r="J18">
            <v>21895</v>
          </cell>
          <cell r="K18">
            <v>22047</v>
          </cell>
          <cell r="L18">
            <v>21265</v>
          </cell>
          <cell r="M18">
            <v>22875</v>
          </cell>
          <cell r="N18">
            <v>25820</v>
          </cell>
          <cell r="O18">
            <v>38289</v>
          </cell>
          <cell r="P18">
            <v>25786</v>
          </cell>
          <cell r="Q18">
            <v>15872</v>
          </cell>
          <cell r="R18">
            <v>22641</v>
          </cell>
          <cell r="S18">
            <v>24984</v>
          </cell>
        </row>
        <row r="44">
          <cell r="G44">
            <v>31857</v>
          </cell>
          <cell r="N44">
            <v>21393</v>
          </cell>
        </row>
        <row r="45">
          <cell r="G45">
            <v>442.5</v>
          </cell>
          <cell r="N45">
            <v>717.6</v>
          </cell>
        </row>
        <row r="46">
          <cell r="G46">
            <v>774</v>
          </cell>
          <cell r="N46">
            <v>1170</v>
          </cell>
        </row>
        <row r="47">
          <cell r="G47">
            <v>400</v>
          </cell>
          <cell r="N47">
            <v>360</v>
          </cell>
        </row>
        <row r="48">
          <cell r="G48">
            <v>914</v>
          </cell>
          <cell r="N48">
            <v>1200</v>
          </cell>
        </row>
        <row r="49">
          <cell r="G49">
            <v>180</v>
          </cell>
          <cell r="N49">
            <v>260</v>
          </cell>
        </row>
        <row r="50">
          <cell r="G50">
            <v>75831</v>
          </cell>
          <cell r="N50">
            <v>29531</v>
          </cell>
        </row>
        <row r="51">
          <cell r="G51">
            <v>275429</v>
          </cell>
          <cell r="N51">
            <v>227153</v>
          </cell>
        </row>
        <row r="52">
          <cell r="G52">
            <v>1076</v>
          </cell>
          <cell r="N52">
            <v>153</v>
          </cell>
        </row>
        <row r="53">
          <cell r="G53">
            <v>28957</v>
          </cell>
          <cell r="N53">
            <v>28213</v>
          </cell>
        </row>
        <row r="54">
          <cell r="G54">
            <v>10224</v>
          </cell>
          <cell r="N54">
            <v>1878</v>
          </cell>
        </row>
        <row r="55">
          <cell r="G55">
            <v>89147</v>
          </cell>
          <cell r="N55">
            <v>89895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P62"/>
  <sheetViews>
    <sheetView tabSelected="1" view="pageBreakPreview" zoomScale="70" zoomScaleNormal="55" zoomScaleSheetLayoutView="70" workbookViewId="0">
      <selection activeCell="A6" sqref="A6"/>
    </sheetView>
  </sheetViews>
  <sheetFormatPr defaultRowHeight="13.5" x14ac:dyDescent="0.25"/>
  <cols>
    <col min="1" max="1" width="21.140625" style="3" customWidth="1"/>
    <col min="2" max="2" width="46.42578125" style="3" bestFit="1" customWidth="1"/>
    <col min="3" max="3" width="19.42578125" style="3" customWidth="1"/>
    <col min="4" max="4" width="17.42578125" style="3" customWidth="1"/>
    <col min="5" max="5" width="23.28515625" style="3" bestFit="1" customWidth="1"/>
    <col min="6" max="6" width="6.140625" style="3" bestFit="1" customWidth="1"/>
    <col min="7" max="7" width="12.7109375" style="3" customWidth="1"/>
    <col min="8" max="20" width="12.28515625" style="3" customWidth="1"/>
    <col min="21" max="21" width="10.140625" style="128" customWidth="1"/>
    <col min="22" max="22" width="9.140625" style="3"/>
    <col min="23" max="23" width="46.42578125" style="3" bestFit="1" customWidth="1"/>
    <col min="24" max="24" width="48.7109375" style="3" bestFit="1" customWidth="1"/>
    <col min="25" max="25" width="16" style="3" customWidth="1"/>
    <col min="26" max="26" width="23.28515625" style="3" bestFit="1" customWidth="1"/>
    <col min="27" max="27" width="6.140625" style="3" bestFit="1" customWidth="1"/>
    <col min="28" max="28" width="11.140625" style="3" customWidth="1"/>
    <col min="29" max="42" width="12.28515625" style="3" customWidth="1"/>
    <col min="43" max="16384" width="9.140625" style="3"/>
  </cols>
  <sheetData>
    <row r="2" spans="2:42" ht="45" x14ac:dyDescent="0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W2" s="1" t="s">
        <v>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2:42" s="6" customFormat="1" ht="24.95" customHeight="1" x14ac:dyDescent="0.3">
      <c r="B4" s="4" t="s">
        <v>2</v>
      </c>
      <c r="C4" s="4" t="s">
        <v>2</v>
      </c>
      <c r="D4" s="4" t="s">
        <v>2</v>
      </c>
      <c r="E4" s="4" t="s">
        <v>2</v>
      </c>
      <c r="F4" s="4" t="s">
        <v>2</v>
      </c>
      <c r="G4" s="4" t="s">
        <v>3</v>
      </c>
      <c r="H4" s="4" t="s">
        <v>3</v>
      </c>
      <c r="I4" s="4" t="s">
        <v>3</v>
      </c>
      <c r="J4" s="4" t="s">
        <v>3</v>
      </c>
      <c r="K4" s="4" t="s">
        <v>3</v>
      </c>
      <c r="L4" s="4" t="s">
        <v>3</v>
      </c>
      <c r="M4" s="4" t="s">
        <v>3</v>
      </c>
      <c r="N4" s="4" t="s">
        <v>3</v>
      </c>
      <c r="O4" s="4" t="s">
        <v>3</v>
      </c>
      <c r="P4" s="4" t="s">
        <v>3</v>
      </c>
      <c r="Q4" s="4" t="s">
        <v>3</v>
      </c>
      <c r="R4" s="4" t="s">
        <v>3</v>
      </c>
      <c r="S4" s="4" t="s">
        <v>3</v>
      </c>
      <c r="T4" s="4" t="s">
        <v>4</v>
      </c>
      <c r="U4" s="5"/>
      <c r="W4" s="4" t="s">
        <v>2</v>
      </c>
      <c r="X4" s="4" t="s">
        <v>2</v>
      </c>
      <c r="Y4" s="4" t="s">
        <v>2</v>
      </c>
      <c r="Z4" s="4" t="s">
        <v>2</v>
      </c>
      <c r="AA4" s="4" t="s">
        <v>2</v>
      </c>
      <c r="AB4" s="7" t="s">
        <v>5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  <c r="AP4" s="4" t="s">
        <v>6</v>
      </c>
    </row>
    <row r="5" spans="2:42" s="6" customFormat="1" ht="24.95" customHeight="1" thickBot="1" x14ac:dyDescent="0.35"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11" t="s">
        <v>24</v>
      </c>
      <c r="T5" s="4" t="s">
        <v>25</v>
      </c>
      <c r="U5" s="5"/>
      <c r="W5" s="10" t="s">
        <v>7</v>
      </c>
      <c r="X5" s="10" t="s">
        <v>8</v>
      </c>
      <c r="Y5" s="10" t="s">
        <v>9</v>
      </c>
      <c r="Z5" s="10" t="s">
        <v>10</v>
      </c>
      <c r="AA5" s="10" t="s">
        <v>11</v>
      </c>
      <c r="AB5" s="10" t="s">
        <v>26</v>
      </c>
      <c r="AC5" s="10" t="s">
        <v>12</v>
      </c>
      <c r="AD5" s="10" t="s">
        <v>13</v>
      </c>
      <c r="AE5" s="10" t="s">
        <v>14</v>
      </c>
      <c r="AF5" s="10" t="s">
        <v>15</v>
      </c>
      <c r="AG5" s="10" t="s">
        <v>16</v>
      </c>
      <c r="AH5" s="10" t="s">
        <v>17</v>
      </c>
      <c r="AI5" s="10" t="s">
        <v>18</v>
      </c>
      <c r="AJ5" s="10" t="s">
        <v>19</v>
      </c>
      <c r="AK5" s="10" t="s">
        <v>20</v>
      </c>
      <c r="AL5" s="10" t="s">
        <v>21</v>
      </c>
      <c r="AM5" s="10" t="s">
        <v>22</v>
      </c>
      <c r="AN5" s="10" t="s">
        <v>23</v>
      </c>
      <c r="AO5" s="10" t="s">
        <v>24</v>
      </c>
      <c r="AP5" s="4"/>
    </row>
    <row r="6" spans="2:42" s="6" customFormat="1" ht="24.95" customHeight="1" x14ac:dyDescent="0.3">
      <c r="B6" s="12" t="s">
        <v>27</v>
      </c>
      <c r="C6" s="13" t="s">
        <v>28</v>
      </c>
      <c r="D6" s="12" t="s">
        <v>29</v>
      </c>
      <c r="E6" s="12" t="s">
        <v>30</v>
      </c>
      <c r="F6" s="12" t="s">
        <v>31</v>
      </c>
      <c r="G6" s="14">
        <f>SUM(H6:S6)</f>
        <v>0</v>
      </c>
      <c r="H6" s="15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7">
        <v>0</v>
      </c>
      <c r="T6" s="18">
        <f>VLOOKUP(E6,'[1]온실가스 배출량 계산 참고자료'!$B$2:$D$7,3,0)*'2019'!G6</f>
        <v>0</v>
      </c>
      <c r="U6" s="19"/>
      <c r="W6" s="12" t="s">
        <v>27</v>
      </c>
      <c r="X6" s="12" t="s">
        <v>28</v>
      </c>
      <c r="Y6" s="12" t="s">
        <v>29</v>
      </c>
      <c r="Z6" s="12" t="s">
        <v>30</v>
      </c>
      <c r="AA6" s="12" t="s">
        <v>31</v>
      </c>
      <c r="AB6" s="20" t="s">
        <v>32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f>SUM(AD6:AO6)</f>
        <v>0</v>
      </c>
    </row>
    <row r="7" spans="2:42" s="6" customFormat="1" ht="24.95" customHeight="1" x14ac:dyDescent="0.3">
      <c r="B7" s="12" t="s">
        <v>27</v>
      </c>
      <c r="C7" s="13" t="s">
        <v>28</v>
      </c>
      <c r="D7" s="12" t="s">
        <v>29</v>
      </c>
      <c r="E7" s="12" t="s">
        <v>33</v>
      </c>
      <c r="F7" s="12" t="s">
        <v>34</v>
      </c>
      <c r="G7" s="14">
        <f t="shared" ref="G7:G18" si="0">SUM(H7:S7)</f>
        <v>84862</v>
      </c>
      <c r="H7" s="22">
        <v>9803</v>
      </c>
      <c r="I7" s="21">
        <v>8957</v>
      </c>
      <c r="J7" s="21">
        <v>7655</v>
      </c>
      <c r="K7" s="21">
        <v>7041</v>
      </c>
      <c r="L7" s="21">
        <v>5910</v>
      </c>
      <c r="M7" s="21">
        <v>5543</v>
      </c>
      <c r="N7" s="21">
        <v>6232</v>
      </c>
      <c r="O7" s="21">
        <v>7257</v>
      </c>
      <c r="P7" s="21">
        <v>7068</v>
      </c>
      <c r="Q7" s="21">
        <v>5892</v>
      </c>
      <c r="R7" s="21">
        <v>6053</v>
      </c>
      <c r="S7" s="23">
        <v>7451</v>
      </c>
      <c r="T7" s="18">
        <f>VLOOKUP(E7,'[1]온실가스 배출량 계산 참고자료'!$B$2:$D$7,3,0)*'2019'!G7</f>
        <v>39.567322423813877</v>
      </c>
      <c r="U7" s="19"/>
      <c r="W7" s="12" t="s">
        <v>27</v>
      </c>
      <c r="X7" s="12" t="s">
        <v>28</v>
      </c>
      <c r="Y7" s="12" t="s">
        <v>29</v>
      </c>
      <c r="Z7" s="12" t="s">
        <v>33</v>
      </c>
      <c r="AA7" s="12" t="s">
        <v>35</v>
      </c>
      <c r="AB7" s="20">
        <f>AC7/'[1]2018'!$G7</f>
        <v>-6.2319064772049237E-2</v>
      </c>
      <c r="AC7" s="21">
        <f>G7-'[1]2018'!G7</f>
        <v>-5640</v>
      </c>
      <c r="AD7" s="21">
        <f>IF(H7=0,0, H7-'[1]2018'!H7)</f>
        <v>-782</v>
      </c>
      <c r="AE7" s="21">
        <f>IF(I7=0,0, I7-'[1]2018'!I7)</f>
        <v>-3534</v>
      </c>
      <c r="AF7" s="21">
        <f>IF(J7=0,0, J7-'[1]2018'!J7)</f>
        <v>-424</v>
      </c>
      <c r="AG7" s="21">
        <f>IF(K7=0,0, K7-'[1]2018'!K7)</f>
        <v>105</v>
      </c>
      <c r="AH7" s="21">
        <f>IF(L7=0,0, L7-'[1]2018'!L7)</f>
        <v>-112</v>
      </c>
      <c r="AI7" s="21">
        <f>IF(M7=0,0, M7-'[1]2018'!M7)</f>
        <v>-572</v>
      </c>
      <c r="AJ7" s="21">
        <f>IF(N7=0,0, N7-'[1]2018'!N7)</f>
        <v>222</v>
      </c>
      <c r="AK7" s="21">
        <f>IF(O7=0,0, O7-'[1]2018'!O7)</f>
        <v>-999</v>
      </c>
      <c r="AL7" s="21">
        <f>IF(P7=0,0, P7-'[1]2018'!P7)</f>
        <v>-59</v>
      </c>
      <c r="AM7" s="21">
        <f>IF(Q7=0,0, Q7-'[1]2018'!Q7)</f>
        <v>606</v>
      </c>
      <c r="AN7" s="21">
        <f>IF(R7=0,0, R7-'[1]2018'!R7)</f>
        <v>-193</v>
      </c>
      <c r="AO7" s="21">
        <f>IF(S7=0,0, S7-'[1]2018'!S7)</f>
        <v>102</v>
      </c>
      <c r="AP7" s="21">
        <f>SUM(AD7:AO7)</f>
        <v>-5640</v>
      </c>
    </row>
    <row r="8" spans="2:42" s="6" customFormat="1" ht="24.95" customHeight="1" x14ac:dyDescent="0.3">
      <c r="B8" s="12" t="s">
        <v>27</v>
      </c>
      <c r="C8" s="13" t="s">
        <v>36</v>
      </c>
      <c r="D8" s="12" t="s">
        <v>36</v>
      </c>
      <c r="E8" s="12" t="s">
        <v>37</v>
      </c>
      <c r="F8" s="12" t="s">
        <v>38</v>
      </c>
      <c r="G8" s="14">
        <f t="shared" si="0"/>
        <v>2459.4630000000002</v>
      </c>
      <c r="H8" s="22">
        <v>237</v>
      </c>
      <c r="I8" s="24">
        <v>65</v>
      </c>
      <c r="J8" s="21">
        <v>223</v>
      </c>
      <c r="K8" s="21">
        <v>231.3</v>
      </c>
      <c r="L8" s="21">
        <v>218.5</v>
      </c>
      <c r="M8" s="21">
        <v>110</v>
      </c>
      <c r="N8" s="21">
        <v>261.36200000000002</v>
      </c>
      <c r="O8" s="21">
        <v>221.36500000000001</v>
      </c>
      <c r="P8" s="21">
        <v>198.947</v>
      </c>
      <c r="Q8" s="21">
        <v>241</v>
      </c>
      <c r="R8" s="21">
        <v>208.989</v>
      </c>
      <c r="S8" s="23">
        <v>243</v>
      </c>
      <c r="T8" s="18">
        <f>VLOOKUP(E8,'[1]온실가스 배출량 계산 참고자료'!$B$2:$D$7,3,0)*'2019'!G8</f>
        <v>5.4060707274890918</v>
      </c>
      <c r="U8" s="19"/>
      <c r="W8" s="12" t="s">
        <v>27</v>
      </c>
      <c r="X8" s="12" t="s">
        <v>36</v>
      </c>
      <c r="Y8" s="12" t="s">
        <v>36</v>
      </c>
      <c r="Z8" s="12" t="s">
        <v>37</v>
      </c>
      <c r="AA8" s="12" t="s">
        <v>38</v>
      </c>
      <c r="AB8" s="20">
        <f>AC8/'[1]2017'!$G7</f>
        <v>-6.8513949516035766E-3</v>
      </c>
      <c r="AC8" s="21">
        <f>G8-'[1]2017'!G7</f>
        <v>-16.966999999999643</v>
      </c>
      <c r="AD8" s="21">
        <f>H8-'[1]2018'!H8</f>
        <v>76</v>
      </c>
      <c r="AE8" s="21">
        <f>IF(I8=0,0, I8-'[1]2018'!I8)</f>
        <v>-21.799999999999997</v>
      </c>
      <c r="AF8" s="21">
        <f>IF(J8=0,0, J8-'[1]2018'!J8)</f>
        <v>10</v>
      </c>
      <c r="AG8" s="21">
        <f>IF(K8=0,0, K8-'[1]2018'!K8)</f>
        <v>67.300000000000011</v>
      </c>
      <c r="AH8" s="21">
        <f>IF(L8=0,0, L8-'[1]2018'!L8)</f>
        <v>-27.199999999999989</v>
      </c>
      <c r="AI8" s="21">
        <f>IF(M8=0,0, M8-'[1]2018'!M8)</f>
        <v>-144</v>
      </c>
      <c r="AJ8" s="21">
        <f>IF(N8=0,0, N8-'[1]2018'!N8)</f>
        <v>26.362000000000023</v>
      </c>
      <c r="AK8" s="21">
        <f>IF(O8=0,0, O8-'[1]2018'!O8)</f>
        <v>-44.33499999999998</v>
      </c>
      <c r="AL8" s="21">
        <f>IF(P8=0,0, P8-'[1]2018'!P8)</f>
        <v>-17.953000000000003</v>
      </c>
      <c r="AM8" s="21">
        <f>IF(Q8=0,0, Q8-'[1]2018'!Q8)</f>
        <v>27</v>
      </c>
      <c r="AN8" s="21">
        <f>IF(R8=0,0, R8-'[1]2018'!R8)</f>
        <v>24.989000000000004</v>
      </c>
      <c r="AO8" s="21">
        <f>IF(S8=0,0, S8-'[1]2018'!S8)</f>
        <v>31</v>
      </c>
      <c r="AP8" s="21">
        <f t="shared" ref="AP8:AP18" si="1">SUM(AD8:AO8)</f>
        <v>7.3630000000000564</v>
      </c>
    </row>
    <row r="9" spans="2:42" s="6" customFormat="1" ht="24.95" customHeight="1" x14ac:dyDescent="0.3">
      <c r="B9" s="12" t="s">
        <v>39</v>
      </c>
      <c r="C9" s="13" t="s">
        <v>40</v>
      </c>
      <c r="D9" s="12" t="s">
        <v>36</v>
      </c>
      <c r="E9" s="12" t="s">
        <v>37</v>
      </c>
      <c r="F9" s="12" t="s">
        <v>38</v>
      </c>
      <c r="G9" s="14">
        <f t="shared" si="0"/>
        <v>3680</v>
      </c>
      <c r="H9" s="25">
        <v>320</v>
      </c>
      <c r="I9" s="24">
        <v>250</v>
      </c>
      <c r="J9" s="24">
        <v>310</v>
      </c>
      <c r="K9" s="21">
        <v>300</v>
      </c>
      <c r="L9" s="21">
        <v>300</v>
      </c>
      <c r="M9" s="21">
        <v>320</v>
      </c>
      <c r="N9" s="21">
        <v>380</v>
      </c>
      <c r="O9" s="21">
        <v>390</v>
      </c>
      <c r="P9" s="21">
        <v>300</v>
      </c>
      <c r="Q9" s="21">
        <v>230</v>
      </c>
      <c r="R9" s="21">
        <v>280</v>
      </c>
      <c r="S9" s="23">
        <v>300</v>
      </c>
      <c r="T9" s="18">
        <f>VLOOKUP(E9,'[1]온실가스 배출량 계산 참고자료'!$B$2:$D$7,3,0)*'2019'!G9</f>
        <v>8.0888959407642478</v>
      </c>
      <c r="U9" s="19"/>
      <c r="W9" s="12" t="s">
        <v>39</v>
      </c>
      <c r="X9" s="12" t="s">
        <v>40</v>
      </c>
      <c r="Y9" s="12" t="s">
        <v>36</v>
      </c>
      <c r="Z9" s="12" t="s">
        <v>37</v>
      </c>
      <c r="AA9" s="12" t="s">
        <v>38</v>
      </c>
      <c r="AB9" s="20">
        <f>AC9/'[1]2017'!$G8</f>
        <v>0.20853858784893267</v>
      </c>
      <c r="AC9" s="21">
        <f>G9-'[1]2017'!G8</f>
        <v>635</v>
      </c>
      <c r="AD9" s="21">
        <f>H9-'[1]2018'!H9</f>
        <v>20</v>
      </c>
      <c r="AE9" s="21">
        <f>IF(I9=0,0, I9-'[1]2018'!I9)</f>
        <v>30</v>
      </c>
      <c r="AF9" s="21">
        <f>IF(J9=0,0, J9-'[1]2018'!J9)</f>
        <v>70</v>
      </c>
      <c r="AG9" s="21">
        <f>IF(K9=0,0, K9-'[1]2018'!K9)</f>
        <v>54</v>
      </c>
      <c r="AH9" s="21">
        <f>IF(L9=0,0, L9-'[1]2018'!L9)</f>
        <v>-73</v>
      </c>
      <c r="AI9" s="21">
        <f>IF(M9=0,0, M9-'[1]2018'!M9)</f>
        <v>-10</v>
      </c>
      <c r="AJ9" s="21">
        <f>IF(N9=0,0, N9-'[1]2018'!N9)</f>
        <v>-50</v>
      </c>
      <c r="AK9" s="21">
        <f>IF(O9=0,0, O9-'[1]2018'!O9)</f>
        <v>-10</v>
      </c>
      <c r="AL9" s="21">
        <f>IF(P9=0,0, P9-'[1]2018'!P9)</f>
        <v>-40</v>
      </c>
      <c r="AM9" s="21">
        <f>IF(Q9=0,0, Q9-'[1]2018'!Q9)</f>
        <v>-60</v>
      </c>
      <c r="AN9" s="21">
        <f>IF(R9=0,0, R9-'[1]2018'!R9)</f>
        <v>-20</v>
      </c>
      <c r="AO9" s="21">
        <f>IF(S9=0,0, S9-'[1]2018'!S9)</f>
        <v>10</v>
      </c>
      <c r="AP9" s="21">
        <f t="shared" si="1"/>
        <v>-79</v>
      </c>
    </row>
    <row r="10" spans="2:42" s="6" customFormat="1" ht="24.95" customHeight="1" x14ac:dyDescent="0.3">
      <c r="B10" s="12" t="s">
        <v>39</v>
      </c>
      <c r="C10" s="13" t="s">
        <v>41</v>
      </c>
      <c r="D10" s="12" t="s">
        <v>36</v>
      </c>
      <c r="E10" s="12" t="s">
        <v>42</v>
      </c>
      <c r="F10" s="12" t="s">
        <v>38</v>
      </c>
      <c r="G10" s="14">
        <f t="shared" si="0"/>
        <v>1320</v>
      </c>
      <c r="H10" s="25">
        <v>120</v>
      </c>
      <c r="I10" s="24">
        <v>120</v>
      </c>
      <c r="J10" s="24">
        <v>80</v>
      </c>
      <c r="K10" s="21">
        <v>120</v>
      </c>
      <c r="L10" s="21">
        <v>120</v>
      </c>
      <c r="M10" s="21">
        <v>120</v>
      </c>
      <c r="N10" s="21">
        <v>120</v>
      </c>
      <c r="O10" s="21">
        <v>160</v>
      </c>
      <c r="P10" s="21">
        <v>120</v>
      </c>
      <c r="Q10" s="21">
        <v>120</v>
      </c>
      <c r="R10" s="21">
        <v>40</v>
      </c>
      <c r="S10" s="23">
        <v>80</v>
      </c>
      <c r="T10" s="18">
        <f>VLOOKUP(E10,'[1]온실가스 배출량 계산 참고자료'!$B$2:$D$7,3,0)*'2019'!G10</f>
        <v>3.5029500000000002</v>
      </c>
      <c r="U10" s="19"/>
      <c r="W10" s="12" t="s">
        <v>39</v>
      </c>
      <c r="X10" s="12" t="s">
        <v>41</v>
      </c>
      <c r="Y10" s="12" t="s">
        <v>36</v>
      </c>
      <c r="Z10" s="12" t="s">
        <v>42</v>
      </c>
      <c r="AA10" s="12" t="s">
        <v>38</v>
      </c>
      <c r="AB10" s="20">
        <f>AC10/'[1]2017'!$G9</f>
        <v>-5.7142857142857141E-2</v>
      </c>
      <c r="AC10" s="21">
        <f>G10-'[1]2017'!G9</f>
        <v>-80</v>
      </c>
      <c r="AD10" s="21">
        <f>H10-'[1]2018'!H10</f>
        <v>-40</v>
      </c>
      <c r="AE10" s="21">
        <f>IF(I10=0,0, I10-'[1]2018'!I10)</f>
        <v>0</v>
      </c>
      <c r="AF10" s="21">
        <f>IF(J10=0,0, J10-'[1]2018'!J10)</f>
        <v>-70</v>
      </c>
      <c r="AG10" s="21">
        <f>IF(K10=0,0, K10-'[1]2018'!K10)</f>
        <v>10</v>
      </c>
      <c r="AH10" s="21">
        <f>IF(L10=0,0, L10-'[1]2018'!L10)</f>
        <v>-40</v>
      </c>
      <c r="AI10" s="21">
        <f>IF(M10=0,0, M10-'[1]2018'!M10)</f>
        <v>-40</v>
      </c>
      <c r="AJ10" s="21">
        <f>IF(N10=0,0, N10-'[1]2018'!N10)</f>
        <v>0</v>
      </c>
      <c r="AK10" s="21">
        <f>IF(O10=0,0, O10-'[1]2018'!O10)</f>
        <v>0</v>
      </c>
      <c r="AL10" s="21">
        <f>IF(P10=0,0, P10-'[1]2018'!P10)</f>
        <v>40</v>
      </c>
      <c r="AM10" s="21">
        <f>IF(Q10=0,0, Q10-'[1]2018'!Q10)</f>
        <v>0</v>
      </c>
      <c r="AN10" s="21">
        <f>IF(R10=0,0, R10-'[1]2018'!R10)</f>
        <v>-80</v>
      </c>
      <c r="AO10" s="21">
        <f>IF(S10=0,0, S10-'[1]2018'!S10)</f>
        <v>-40</v>
      </c>
      <c r="AP10" s="21">
        <f t="shared" si="1"/>
        <v>-260</v>
      </c>
    </row>
    <row r="11" spans="2:42" s="6" customFormat="1" ht="24.95" customHeight="1" x14ac:dyDescent="0.3">
      <c r="B11" s="12" t="s">
        <v>43</v>
      </c>
      <c r="C11" s="13" t="s">
        <v>36</v>
      </c>
      <c r="D11" s="12" t="s">
        <v>36</v>
      </c>
      <c r="E11" s="12" t="s">
        <v>42</v>
      </c>
      <c r="F11" s="12" t="s">
        <v>38</v>
      </c>
      <c r="G11" s="14">
        <f t="shared" si="0"/>
        <v>3000</v>
      </c>
      <c r="H11" s="25">
        <v>360</v>
      </c>
      <c r="I11" s="24">
        <v>320</v>
      </c>
      <c r="J11" s="21">
        <v>260</v>
      </c>
      <c r="K11" s="21">
        <v>240</v>
      </c>
      <c r="L11" s="21">
        <v>240</v>
      </c>
      <c r="M11" s="21">
        <v>200</v>
      </c>
      <c r="N11" s="21">
        <v>240</v>
      </c>
      <c r="O11" s="21">
        <v>270</v>
      </c>
      <c r="P11" s="21">
        <v>230</v>
      </c>
      <c r="Q11" s="21">
        <v>220</v>
      </c>
      <c r="R11" s="21">
        <v>180</v>
      </c>
      <c r="S11" s="23">
        <v>240</v>
      </c>
      <c r="T11" s="18">
        <f>VLOOKUP(E11,'[1]온실가스 배출량 계산 참고자료'!$B$2:$D$7,3,0)*'2019'!G11</f>
        <v>7.9612500000000006</v>
      </c>
      <c r="U11" s="19"/>
      <c r="W11" s="12" t="s">
        <v>43</v>
      </c>
      <c r="X11" s="12" t="s">
        <v>36</v>
      </c>
      <c r="Y11" s="12" t="s">
        <v>36</v>
      </c>
      <c r="Z11" s="12" t="s">
        <v>42</v>
      </c>
      <c r="AA11" s="12" t="s">
        <v>38</v>
      </c>
      <c r="AB11" s="20">
        <f>AC11/'[1]2017'!$G10</f>
        <v>4.0221914008321778E-2</v>
      </c>
      <c r="AC11" s="21">
        <f>G11-'[1]2017'!G10</f>
        <v>116</v>
      </c>
      <c r="AD11" s="21">
        <f>H11-'[1]2018'!H11</f>
        <v>40</v>
      </c>
      <c r="AE11" s="21">
        <f>IF(I11=0,0, I11-'[1]2018'!I11)</f>
        <v>40</v>
      </c>
      <c r="AF11" s="21">
        <f>IF(J11=0,0, J11-'[1]2018'!J11)</f>
        <v>-30</v>
      </c>
      <c r="AG11" s="21">
        <f>IF(K11=0,0, K11-'[1]2018'!K11)</f>
        <v>-40</v>
      </c>
      <c r="AH11" s="21">
        <f>IF(L11=0,0, L11-'[1]2018'!L11)</f>
        <v>-60</v>
      </c>
      <c r="AI11" s="21">
        <f>IF(M11=0,0, M11-'[1]2018'!M11)</f>
        <v>-80</v>
      </c>
      <c r="AJ11" s="21">
        <f>IF(N11=0,0, N11-'[1]2018'!N11)</f>
        <v>-120</v>
      </c>
      <c r="AK11" s="21">
        <f>IF(O11=0,0, O11-'[1]2018'!O11)</f>
        <v>-170</v>
      </c>
      <c r="AL11" s="21">
        <f>IF(P11=0,0, P11-'[1]2018'!P11)</f>
        <v>-170</v>
      </c>
      <c r="AM11" s="21">
        <f>IF(Q11=0,0, Q11-'[1]2018'!Q11)</f>
        <v>-60</v>
      </c>
      <c r="AN11" s="21">
        <f>IF(R11=0,0, R11-'[1]2018'!R11)</f>
        <v>-180</v>
      </c>
      <c r="AO11" s="21">
        <f>IF(S11=0,0, S11-'[1]2018'!S11)</f>
        <v>-86</v>
      </c>
      <c r="AP11" s="21">
        <f t="shared" si="1"/>
        <v>-916</v>
      </c>
    </row>
    <row r="12" spans="2:42" s="6" customFormat="1" ht="24.95" customHeight="1" x14ac:dyDescent="0.3">
      <c r="B12" s="12" t="s">
        <v>43</v>
      </c>
      <c r="C12" s="13" t="s">
        <v>44</v>
      </c>
      <c r="D12" s="12" t="s">
        <v>36</v>
      </c>
      <c r="E12" s="12" t="s">
        <v>37</v>
      </c>
      <c r="F12" s="12" t="s">
        <v>38</v>
      </c>
      <c r="G12" s="14">
        <f t="shared" si="0"/>
        <v>660</v>
      </c>
      <c r="H12" s="25">
        <v>60</v>
      </c>
      <c r="I12" s="21">
        <v>30</v>
      </c>
      <c r="J12" s="21">
        <v>60</v>
      </c>
      <c r="K12" s="21">
        <v>30</v>
      </c>
      <c r="L12" s="21">
        <v>60</v>
      </c>
      <c r="M12" s="21">
        <v>60</v>
      </c>
      <c r="N12" s="21">
        <v>90</v>
      </c>
      <c r="O12" s="21">
        <v>60</v>
      </c>
      <c r="P12" s="21">
        <v>90</v>
      </c>
      <c r="Q12" s="21">
        <v>30</v>
      </c>
      <c r="R12" s="21">
        <v>60</v>
      </c>
      <c r="S12" s="23">
        <v>30</v>
      </c>
      <c r="T12" s="18">
        <f>VLOOKUP(E12,'[1]온실가스 배출량 계산 참고자료'!$B$2:$D$7,3,0)*'2019'!G12</f>
        <v>1.4507259024196748</v>
      </c>
      <c r="U12" s="19"/>
      <c r="W12" s="12" t="s">
        <v>43</v>
      </c>
      <c r="X12" s="12" t="s">
        <v>44</v>
      </c>
      <c r="Y12" s="12" t="s">
        <v>36</v>
      </c>
      <c r="Z12" s="12" t="s">
        <v>37</v>
      </c>
      <c r="AA12" s="12" t="s">
        <v>38</v>
      </c>
      <c r="AB12" s="20">
        <f>AC12/'[1]2017'!$G11</f>
        <v>-0.23255813953488372</v>
      </c>
      <c r="AC12" s="21">
        <f>G12-'[1]2017'!G11</f>
        <v>-200</v>
      </c>
      <c r="AD12" s="21">
        <f>H12-'[1]2018'!H12</f>
        <v>-3</v>
      </c>
      <c r="AE12" s="21">
        <f>IF(I12=0,0, I12-'[1]2018'!I12)</f>
        <v>-27</v>
      </c>
      <c r="AF12" s="21">
        <f>IF(J12=0,0, J12-'[1]2018'!J12)</f>
        <v>0</v>
      </c>
      <c r="AG12" s="21">
        <f>IF(K12=0,0, K12-'[1]2018'!K12)</f>
        <v>-30</v>
      </c>
      <c r="AH12" s="21">
        <f>IF(L12=0,0, L12-'[1]2018'!L12)</f>
        <v>-20</v>
      </c>
      <c r="AI12" s="21">
        <f>IF(M12=0,0, M12-'[1]2018'!M12)</f>
        <v>-30</v>
      </c>
      <c r="AJ12" s="21">
        <f>IF(N12=0,0, N12-'[1]2018'!N12)</f>
        <v>0</v>
      </c>
      <c r="AK12" s="21">
        <f>IF(O12=0,0, O12-'[1]2018'!O12)</f>
        <v>-30</v>
      </c>
      <c r="AL12" s="21">
        <f>IF(P12=0,0, P12-'[1]2018'!P12)</f>
        <v>10</v>
      </c>
      <c r="AM12" s="21">
        <f>IF(Q12=0,0, Q12-'[1]2018'!Q12)</f>
        <v>-30</v>
      </c>
      <c r="AN12" s="21">
        <f>IF(R12=0,0, R12-'[1]2018'!R12)</f>
        <v>0</v>
      </c>
      <c r="AO12" s="21">
        <f>IF(S12=0,0, S12-'[1]2018'!S12)</f>
        <v>-44</v>
      </c>
      <c r="AP12" s="21">
        <f t="shared" si="1"/>
        <v>-204</v>
      </c>
    </row>
    <row r="13" spans="2:42" s="6" customFormat="1" ht="24.95" customHeight="1" x14ac:dyDescent="0.3">
      <c r="B13" s="12" t="s">
        <v>45</v>
      </c>
      <c r="C13" s="26" t="s">
        <v>46</v>
      </c>
      <c r="D13" s="12" t="s">
        <v>29</v>
      </c>
      <c r="E13" s="12" t="s">
        <v>30</v>
      </c>
      <c r="F13" s="12" t="s">
        <v>31</v>
      </c>
      <c r="G13" s="14">
        <f t="shared" si="0"/>
        <v>212203</v>
      </c>
      <c r="H13" s="22">
        <v>26058</v>
      </c>
      <c r="I13" s="21">
        <v>28323</v>
      </c>
      <c r="J13" s="21">
        <v>25046</v>
      </c>
      <c r="K13" s="21">
        <v>25185</v>
      </c>
      <c r="L13" s="21">
        <v>22370</v>
      </c>
      <c r="M13" s="21">
        <v>14785</v>
      </c>
      <c r="N13" s="21">
        <v>10373</v>
      </c>
      <c r="O13" s="21">
        <v>8546</v>
      </c>
      <c r="P13" s="21">
        <v>8309</v>
      </c>
      <c r="Q13" s="21">
        <v>9392</v>
      </c>
      <c r="R13" s="21">
        <v>13872</v>
      </c>
      <c r="S13" s="23">
        <v>19944</v>
      </c>
      <c r="T13" s="18">
        <f>VLOOKUP(E13,'[1]온실가스 배출량 계산 참고자료'!$B$2:$D$7,3,0)*'2019'!G13</f>
        <v>464.21112198868201</v>
      </c>
      <c r="U13" s="19"/>
      <c r="W13" s="27" t="s">
        <v>45</v>
      </c>
      <c r="X13" s="12" t="s">
        <v>46</v>
      </c>
      <c r="Y13" s="12" t="s">
        <v>29</v>
      </c>
      <c r="Z13" s="12" t="s">
        <v>30</v>
      </c>
      <c r="AA13" s="12" t="s">
        <v>31</v>
      </c>
      <c r="AB13" s="20">
        <f>AC13/'[1]2017'!$G12</f>
        <v>0.17481979338522693</v>
      </c>
      <c r="AC13" s="21">
        <f>G13-'[1]2017'!G12</f>
        <v>31577</v>
      </c>
      <c r="AD13" s="21">
        <f>H13-'[1]2018'!H13</f>
        <v>2678</v>
      </c>
      <c r="AE13" s="21">
        <f>IF(I13=0,0, I13-'[1]2018'!I13)</f>
        <v>-3731</v>
      </c>
      <c r="AF13" s="21">
        <f>IF(J13=0,0, J13-'[1]2018'!J13)</f>
        <v>1948</v>
      </c>
      <c r="AG13" s="21">
        <f>IF(K13=0,0, K13-'[1]2018'!K13)</f>
        <v>1558</v>
      </c>
      <c r="AH13" s="21">
        <f>IF(L13=0,0, L13-'[1]2018'!L13)</f>
        <v>3494</v>
      </c>
      <c r="AI13" s="21">
        <f>IF(M13=0,0, M13-'[1]2018'!M13)</f>
        <v>1465</v>
      </c>
      <c r="AJ13" s="21">
        <f>IF(N13=0,0, N13-'[1]2018'!N13)</f>
        <v>-60</v>
      </c>
      <c r="AK13" s="21">
        <f>IF(O13=0,0, O13-'[1]2018'!O13)</f>
        <v>-1902</v>
      </c>
      <c r="AL13" s="21">
        <f>IF(P13=0,0, P13-'[1]2018'!P13)</f>
        <v>-341</v>
      </c>
      <c r="AM13" s="21">
        <f>IF(Q13=0,0, Q13-'[1]2018'!Q13)</f>
        <v>3970</v>
      </c>
      <c r="AN13" s="21">
        <f>IF(R13=0,0, R13-'[1]2018'!R13)</f>
        <v>-315</v>
      </c>
      <c r="AO13" s="21">
        <f>IF(S13=0,0, S13-'[1]2018'!S13)</f>
        <v>-1470</v>
      </c>
      <c r="AP13" s="21">
        <f t="shared" si="1"/>
        <v>7294</v>
      </c>
    </row>
    <row r="14" spans="2:42" s="6" customFormat="1" ht="24.95" customHeight="1" x14ac:dyDescent="0.3">
      <c r="B14" s="12" t="s">
        <v>45</v>
      </c>
      <c r="C14" s="28"/>
      <c r="D14" s="12" t="s">
        <v>29</v>
      </c>
      <c r="E14" s="12" t="s">
        <v>33</v>
      </c>
      <c r="F14" s="12" t="s">
        <v>35</v>
      </c>
      <c r="G14" s="14">
        <f t="shared" si="0"/>
        <v>795069</v>
      </c>
      <c r="H14" s="22">
        <v>83974</v>
      </c>
      <c r="I14" s="21">
        <v>76238</v>
      </c>
      <c r="J14" s="21">
        <v>66290</v>
      </c>
      <c r="K14" s="21">
        <v>68140</v>
      </c>
      <c r="L14" s="21">
        <v>55368</v>
      </c>
      <c r="M14" s="21">
        <v>54850</v>
      </c>
      <c r="N14" s="21">
        <v>62568</v>
      </c>
      <c r="O14" s="21">
        <v>76780</v>
      </c>
      <c r="P14" s="21">
        <v>61524</v>
      </c>
      <c r="Q14" s="21">
        <v>52552</v>
      </c>
      <c r="R14" s="21">
        <v>58125</v>
      </c>
      <c r="S14" s="23">
        <v>78660</v>
      </c>
      <c r="T14" s="18">
        <f>VLOOKUP(E14,'[1]온실가스 배출량 계산 참고자료'!$B$2:$D$7,3,0)*'2019'!G14</f>
        <v>370.7048086561627</v>
      </c>
      <c r="U14" s="19"/>
      <c r="W14" s="29"/>
      <c r="X14" s="12" t="s">
        <v>46</v>
      </c>
      <c r="Y14" s="12" t="s">
        <v>29</v>
      </c>
      <c r="Z14" s="12" t="s">
        <v>33</v>
      </c>
      <c r="AA14" s="12" t="s">
        <v>35</v>
      </c>
      <c r="AB14" s="20">
        <f>AC14/'[1]2017'!$G13</f>
        <v>3.1245987244788768E-2</v>
      </c>
      <c r="AC14" s="21">
        <f>G14-'[1]2017'!G13</f>
        <v>24090</v>
      </c>
      <c r="AD14" s="21">
        <f>H14-'[1]2018'!H14</f>
        <v>-7387</v>
      </c>
      <c r="AE14" s="21">
        <f>IF(I14=0,0, I14-'[1]2018'!I14)</f>
        <v>-22971</v>
      </c>
      <c r="AF14" s="21">
        <f>IF(J14=0,0, J14-'[1]2018'!J14)</f>
        <v>-1894</v>
      </c>
      <c r="AG14" s="21">
        <f>IF(K14=0,0, K14-'[1]2018'!K14)</f>
        <v>5406</v>
      </c>
      <c r="AH14" s="21">
        <f>IF(L14=0,0, L14-'[1]2018'!L14)</f>
        <v>468</v>
      </c>
      <c r="AI14" s="21">
        <f>IF(M14=0,0, M14-'[1]2018'!M14)</f>
        <v>-1893</v>
      </c>
      <c r="AJ14" s="21">
        <f>IF(N14=0,0, N14-'[1]2018'!N14)</f>
        <v>-4759</v>
      </c>
      <c r="AK14" s="21">
        <f>IF(O14=0,0, O14-'[1]2018'!O14)</f>
        <v>-13803</v>
      </c>
      <c r="AL14" s="21">
        <f>IF(P14=0,0, P14-'[1]2018'!P14)</f>
        <v>-7719</v>
      </c>
      <c r="AM14" s="21">
        <f>IF(Q14=0,0, Q14-'[1]2018'!Q14)</f>
        <v>6148</v>
      </c>
      <c r="AN14" s="21">
        <f>IF(R14=0,0, R14-'[1]2018'!R14)</f>
        <v>-3125</v>
      </c>
      <c r="AO14" s="21">
        <f>IF(S14=0,0, S14-'[1]2018'!S14)</f>
        <v>5012</v>
      </c>
      <c r="AP14" s="21">
        <f t="shared" si="1"/>
        <v>-46517</v>
      </c>
    </row>
    <row r="15" spans="2:42" s="6" customFormat="1" ht="24.95" customHeight="1" x14ac:dyDescent="0.3">
      <c r="B15" s="12" t="s">
        <v>45</v>
      </c>
      <c r="C15" s="26" t="s">
        <v>47</v>
      </c>
      <c r="D15" s="12" t="s">
        <v>29</v>
      </c>
      <c r="E15" s="12" t="s">
        <v>30</v>
      </c>
      <c r="F15" s="12" t="s">
        <v>31</v>
      </c>
      <c r="G15" s="14">
        <f t="shared" si="0"/>
        <v>2760</v>
      </c>
      <c r="H15" s="22">
        <v>327</v>
      </c>
      <c r="I15" s="21">
        <v>336</v>
      </c>
      <c r="J15" s="21">
        <v>302</v>
      </c>
      <c r="K15" s="21">
        <v>332</v>
      </c>
      <c r="L15" s="21">
        <v>322</v>
      </c>
      <c r="M15" s="21">
        <v>362</v>
      </c>
      <c r="N15" s="21">
        <v>138</v>
      </c>
      <c r="O15" s="21">
        <v>0</v>
      </c>
      <c r="P15" s="21">
        <v>0</v>
      </c>
      <c r="Q15" s="21">
        <v>65</v>
      </c>
      <c r="R15" s="21">
        <v>226</v>
      </c>
      <c r="S15" s="23">
        <v>350</v>
      </c>
      <c r="T15" s="18">
        <f>VLOOKUP(E15,'[1]온실가스 배출량 계산 참고자료'!$B$2:$D$7,3,0)*'2019'!G15</f>
        <v>6.037721882766796</v>
      </c>
      <c r="U15" s="19"/>
      <c r="W15" s="27" t="s">
        <v>45</v>
      </c>
      <c r="X15" s="12" t="s">
        <v>47</v>
      </c>
      <c r="Y15" s="12" t="s">
        <v>29</v>
      </c>
      <c r="Z15" s="12" t="s">
        <v>30</v>
      </c>
      <c r="AA15" s="12" t="s">
        <v>31</v>
      </c>
      <c r="AB15" s="20">
        <f>AC15/'[1]2017'!$G14</f>
        <v>-0.35423490875058494</v>
      </c>
      <c r="AC15" s="21">
        <f>G15-'[1]2017'!G14</f>
        <v>-1514</v>
      </c>
      <c r="AD15" s="21">
        <f>H15-'[1]2018'!H15</f>
        <v>21</v>
      </c>
      <c r="AE15" s="21">
        <f>IF(I15=0,0, I15-'[1]2018'!I15)</f>
        <v>-56</v>
      </c>
      <c r="AF15" s="21">
        <f>IF(J15=0,0, J15-'[1]2018'!J15)</f>
        <v>-28</v>
      </c>
      <c r="AG15" s="21">
        <f>IF(K15=0,0, K15-'[1]2018'!K15)</f>
        <v>7</v>
      </c>
      <c r="AH15" s="21">
        <f>IF(L15=0,0, L15-'[1]2018'!L15)</f>
        <v>9</v>
      </c>
      <c r="AI15" s="21">
        <f>IF(M15=0,0, M15-'[1]2018'!M15)</f>
        <v>158</v>
      </c>
      <c r="AJ15" s="21">
        <f>IF(N15=0,0, N15-'[1]2018'!N15)</f>
        <v>31</v>
      </c>
      <c r="AK15" s="21">
        <f>IF(O15=0,0, O15-'[1]2018'!O15)</f>
        <v>0</v>
      </c>
      <c r="AL15" s="21">
        <f>IF(P15=0,0, P15-'[1]2018'!P15)</f>
        <v>0</v>
      </c>
      <c r="AM15" s="21">
        <f>IF(Q15=0,0, Q15-'[1]2018'!Q15)</f>
        <v>36</v>
      </c>
      <c r="AN15" s="21">
        <f>IF(R15=0,0, R15-'[1]2018'!R15)</f>
        <v>-28</v>
      </c>
      <c r="AO15" s="21">
        <f>IF(S15=0,0, S15-'[1]2018'!S15)</f>
        <v>54</v>
      </c>
      <c r="AP15" s="21">
        <f t="shared" si="1"/>
        <v>204</v>
      </c>
    </row>
    <row r="16" spans="2:42" s="6" customFormat="1" ht="24.95" customHeight="1" x14ac:dyDescent="0.3">
      <c r="B16" s="12" t="s">
        <v>45</v>
      </c>
      <c r="C16" s="28"/>
      <c r="D16" s="12" t="s">
        <v>29</v>
      </c>
      <c r="E16" s="12" t="s">
        <v>33</v>
      </c>
      <c r="F16" s="12" t="s">
        <v>35</v>
      </c>
      <c r="G16" s="14">
        <f t="shared" si="0"/>
        <v>104406</v>
      </c>
      <c r="H16" s="22">
        <v>10052</v>
      </c>
      <c r="I16" s="21">
        <v>9916</v>
      </c>
      <c r="J16" s="21">
        <v>9394</v>
      </c>
      <c r="K16" s="21">
        <v>9075</v>
      </c>
      <c r="L16" s="21">
        <v>7576</v>
      </c>
      <c r="M16" s="21">
        <v>7186</v>
      </c>
      <c r="N16" s="21">
        <v>6668</v>
      </c>
      <c r="O16" s="21">
        <v>7215</v>
      </c>
      <c r="P16" s="21">
        <v>7529</v>
      </c>
      <c r="Q16" s="21">
        <v>8406</v>
      </c>
      <c r="R16" s="21">
        <v>10489</v>
      </c>
      <c r="S16" s="23">
        <v>10900</v>
      </c>
      <c r="T16" s="18">
        <f>VLOOKUP(E16,'[1]온실가스 배출량 계산 참고자료'!$B$2:$D$7,3,0)*'2019'!G16</f>
        <v>48.679807982144091</v>
      </c>
      <c r="U16" s="19"/>
      <c r="W16" s="29"/>
      <c r="X16" s="12" t="s">
        <v>47</v>
      </c>
      <c r="Y16" s="12" t="s">
        <v>29</v>
      </c>
      <c r="Z16" s="12" t="s">
        <v>33</v>
      </c>
      <c r="AA16" s="12" t="s">
        <v>35</v>
      </c>
      <c r="AB16" s="20">
        <f>AC16/'[1]2017'!$G15</f>
        <v>-1.811307978783433E-2</v>
      </c>
      <c r="AC16" s="21">
        <f>G16-'[1]2017'!G15</f>
        <v>-1926</v>
      </c>
      <c r="AD16" s="21">
        <f>H16-'[1]2018'!H16</f>
        <v>1033</v>
      </c>
      <c r="AE16" s="21">
        <f>IF(I16=0,0, I16-'[1]2018'!I16)</f>
        <v>307</v>
      </c>
      <c r="AF16" s="21">
        <f>IF(J16=0,0, J16-'[1]2018'!J16)</f>
        <v>-837</v>
      </c>
      <c r="AG16" s="21">
        <f>IF(K16=0,0, K16-'[1]2018'!K16)</f>
        <v>-1522</v>
      </c>
      <c r="AH16" s="21">
        <f>IF(L16=0,0, L16-'[1]2018'!L16)</f>
        <v>-865</v>
      </c>
      <c r="AI16" s="21">
        <f>IF(M16=0,0, M16-'[1]2018'!M16)</f>
        <v>-1429</v>
      </c>
      <c r="AJ16" s="21">
        <f>IF(N16=0,0, N16-'[1]2018'!N16)</f>
        <v>-1466</v>
      </c>
      <c r="AK16" s="21">
        <f>IF(O16=0,0, O16-'[1]2018'!O16)</f>
        <v>-2168</v>
      </c>
      <c r="AL16" s="21">
        <f>IF(P16=0,0, P16-'[1]2018'!P16)</f>
        <v>-3167</v>
      </c>
      <c r="AM16" s="21">
        <f>IF(Q16=0,0, Q16-'[1]2018'!Q16)</f>
        <v>-1185</v>
      </c>
      <c r="AN16" s="21">
        <f>IF(R16=0,0, R16-'[1]2018'!R16)</f>
        <v>-1592</v>
      </c>
      <c r="AO16" s="21">
        <f>IF(S16=0,0, S16-'[1]2018'!S16)</f>
        <v>-1051</v>
      </c>
      <c r="AP16" s="21">
        <f t="shared" si="1"/>
        <v>-13942</v>
      </c>
    </row>
    <row r="17" spans="1:42" s="6" customFormat="1" ht="24.95" customHeight="1" x14ac:dyDescent="0.3">
      <c r="B17" s="12" t="s">
        <v>45</v>
      </c>
      <c r="C17" s="26" t="s">
        <v>48</v>
      </c>
      <c r="D17" s="12" t="s">
        <v>29</v>
      </c>
      <c r="E17" s="12" t="s">
        <v>30</v>
      </c>
      <c r="F17" s="12" t="s">
        <v>31</v>
      </c>
      <c r="G17" s="14">
        <f t="shared" si="0"/>
        <v>17522</v>
      </c>
      <c r="H17" s="22">
        <v>2657</v>
      </c>
      <c r="I17" s="21">
        <v>3546</v>
      </c>
      <c r="J17" s="21">
        <v>2774</v>
      </c>
      <c r="K17" s="21">
        <v>1194</v>
      </c>
      <c r="L17" s="21">
        <v>1416</v>
      </c>
      <c r="M17" s="21">
        <v>1036</v>
      </c>
      <c r="N17" s="21">
        <v>717</v>
      </c>
      <c r="O17" s="21">
        <v>606</v>
      </c>
      <c r="P17" s="21">
        <v>470</v>
      </c>
      <c r="Q17" s="21">
        <v>594</v>
      </c>
      <c r="R17" s="21">
        <v>537</v>
      </c>
      <c r="S17" s="23">
        <v>1975</v>
      </c>
      <c r="T17" s="18">
        <f>VLOOKUP(E17,'[1]온실가스 배출량 계산 참고자료'!$B$2:$D$7,3,0)*'2019'!G17</f>
        <v>38.330783633999928</v>
      </c>
      <c r="U17" s="19"/>
      <c r="W17" s="27" t="s">
        <v>45</v>
      </c>
      <c r="X17" s="12" t="s">
        <v>48</v>
      </c>
      <c r="Y17" s="12" t="s">
        <v>29</v>
      </c>
      <c r="Z17" s="12" t="s">
        <v>30</v>
      </c>
      <c r="AA17" s="12" t="s">
        <v>31</v>
      </c>
      <c r="AB17" s="20">
        <f>AC17/'[1]2017'!$G16</f>
        <v>7.5893405378853002E-2</v>
      </c>
      <c r="AC17" s="21">
        <f>G17-'[1]2017'!G16</f>
        <v>1236</v>
      </c>
      <c r="AD17" s="21">
        <f>H17-'[1]2018'!H17</f>
        <v>-675</v>
      </c>
      <c r="AE17" s="21">
        <f>IF(I17=0,0, I17-'[1]2018'!I17)</f>
        <v>-1516</v>
      </c>
      <c r="AF17" s="21">
        <f>IF(J17=0,0, J17-'[1]2018'!J17)</f>
        <v>401</v>
      </c>
      <c r="AG17" s="21">
        <f>IF(K17=0,0, K17-'[1]2018'!K17)</f>
        <v>-198</v>
      </c>
      <c r="AH17" s="21">
        <f>IF(L17=0,0, L17-'[1]2018'!L17)</f>
        <v>-137</v>
      </c>
      <c r="AI17" s="21">
        <f>IF(M17=0,0, M17-'[1]2018'!M17)</f>
        <v>-239</v>
      </c>
      <c r="AJ17" s="21">
        <f>IF(N17=0,0, N17-'[1]2018'!N17)</f>
        <v>32</v>
      </c>
      <c r="AK17" s="21">
        <f>IF(O17=0,0, O17-'[1]2018'!O17)</f>
        <v>-33</v>
      </c>
      <c r="AL17" s="21">
        <f>IF(P17=0,0, P17-'[1]2018'!P17)</f>
        <v>-84</v>
      </c>
      <c r="AM17" s="21">
        <f>IF(Q17=0,0, Q17-'[1]2018'!Q17)</f>
        <v>-31</v>
      </c>
      <c r="AN17" s="21">
        <f>IF(R17=0,0, R17-'[1]2018'!R17)</f>
        <v>-465</v>
      </c>
      <c r="AO17" s="21">
        <f>IF(S17=0,0, S17-'[1]2018'!S17)</f>
        <v>763</v>
      </c>
      <c r="AP17" s="21">
        <f t="shared" si="1"/>
        <v>-2182</v>
      </c>
    </row>
    <row r="18" spans="1:42" s="6" customFormat="1" ht="24.75" customHeight="1" thickBot="1" x14ac:dyDescent="0.35">
      <c r="B18" s="12" t="s">
        <v>45</v>
      </c>
      <c r="C18" s="28"/>
      <c r="D18" s="12" t="s">
        <v>29</v>
      </c>
      <c r="E18" s="12" t="s">
        <v>33</v>
      </c>
      <c r="F18" s="12" t="s">
        <v>35</v>
      </c>
      <c r="G18" s="14">
        <f t="shared" si="0"/>
        <v>278392</v>
      </c>
      <c r="H18" s="30">
        <v>27429</v>
      </c>
      <c r="I18" s="31">
        <v>24059</v>
      </c>
      <c r="J18" s="31">
        <v>20275</v>
      </c>
      <c r="K18" s="31">
        <v>20012</v>
      </c>
      <c r="L18" s="31">
        <v>18238</v>
      </c>
      <c r="M18" s="31">
        <v>20718</v>
      </c>
      <c r="N18" s="31">
        <v>25823</v>
      </c>
      <c r="O18" s="31">
        <v>36727</v>
      </c>
      <c r="P18" s="31">
        <v>25877</v>
      </c>
      <c r="Q18" s="31">
        <v>15926</v>
      </c>
      <c r="R18" s="31">
        <v>21874</v>
      </c>
      <c r="S18" s="32">
        <v>21434</v>
      </c>
      <c r="T18" s="18">
        <f>VLOOKUP(E18,'[1]온실가스 배출량 계산 참고자료'!$B$2:$D$7,3,0)*'2019'!G18</f>
        <v>129.8016311683721</v>
      </c>
      <c r="U18" s="19"/>
      <c r="W18" s="29"/>
      <c r="X18" s="12" t="s">
        <v>48</v>
      </c>
      <c r="Y18" s="12" t="s">
        <v>29</v>
      </c>
      <c r="Z18" s="12" t="s">
        <v>33</v>
      </c>
      <c r="AA18" s="12" t="s">
        <v>35</v>
      </c>
      <c r="AB18" s="20">
        <f>AC18/'[1]2017'!$G17</f>
        <v>-3.9507595491352215E-2</v>
      </c>
      <c r="AC18" s="21">
        <f>G18-'[1]2017'!G17</f>
        <v>-11451</v>
      </c>
      <c r="AD18" s="21">
        <f>H18-'[1]2018'!H18</f>
        <v>-3157</v>
      </c>
      <c r="AE18" s="21">
        <f>IF(I18=0,0, I18-'[1]2018'!I18)</f>
        <v>-7477</v>
      </c>
      <c r="AF18" s="21">
        <f>IF(J18=0,0, J18-'[1]2018'!J18)</f>
        <v>-1620</v>
      </c>
      <c r="AG18" s="21">
        <f>IF(K18=0,0, K18-'[1]2018'!K18)</f>
        <v>-2035</v>
      </c>
      <c r="AH18" s="21">
        <f>IF(L18=0,0, L18-'[1]2018'!L18)</f>
        <v>-3027</v>
      </c>
      <c r="AI18" s="21">
        <f>IF(M18=0,0, M18-'[1]2018'!M18)</f>
        <v>-2157</v>
      </c>
      <c r="AJ18" s="21">
        <f>IF(N18=0,0, N18-'[1]2018'!N18)</f>
        <v>3</v>
      </c>
      <c r="AK18" s="21">
        <f>IF(O18=0,0, O18-'[1]2018'!O18)</f>
        <v>-1562</v>
      </c>
      <c r="AL18" s="21">
        <f>IF(P18=0,0, P18-'[1]2018'!P18)</f>
        <v>91</v>
      </c>
      <c r="AM18" s="21">
        <f>IF(Q18=0,0, Q18-'[1]2018'!Q18)</f>
        <v>54</v>
      </c>
      <c r="AN18" s="21">
        <f>IF(R18=0,0, R18-'[1]2018'!R18)</f>
        <v>-767</v>
      </c>
      <c r="AO18" s="21">
        <f>IF(S18=0,0, S18-'[1]2018'!S18)</f>
        <v>-3550</v>
      </c>
      <c r="AP18" s="21">
        <f t="shared" si="1"/>
        <v>-25204</v>
      </c>
    </row>
    <row r="19" spans="1:42" s="6" customFormat="1" ht="24.95" customHeight="1" x14ac:dyDescent="0.3">
      <c r="T19" s="33">
        <f>SUM(T6:T18)</f>
        <v>1123.7430903066145</v>
      </c>
      <c r="U19" s="34"/>
    </row>
    <row r="20" spans="1:42" s="6" customFormat="1" ht="24.95" customHeight="1" x14ac:dyDescent="0.55000000000000004">
      <c r="B20" s="35" t="s">
        <v>49</v>
      </c>
      <c r="C20" s="35"/>
      <c r="D20" s="35"/>
      <c r="E20" s="36"/>
      <c r="F20" s="37" t="s">
        <v>50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W20" s="35" t="s">
        <v>49</v>
      </c>
      <c r="X20" s="39"/>
      <c r="Y20" s="39"/>
      <c r="Z20" s="36"/>
    </row>
    <row r="21" spans="1:42" s="6" customFormat="1" ht="24.95" customHeight="1" thickBot="1" x14ac:dyDescent="0.35">
      <c r="B21" s="40" t="s">
        <v>51</v>
      </c>
      <c r="C21" s="40" t="s">
        <v>52</v>
      </c>
      <c r="D21" s="40" t="s">
        <v>53</v>
      </c>
      <c r="F21" s="41"/>
      <c r="G21" s="41"/>
      <c r="H21" s="42" t="s">
        <v>54</v>
      </c>
      <c r="I21" s="42" t="s">
        <v>13</v>
      </c>
      <c r="J21" s="42" t="s">
        <v>14</v>
      </c>
      <c r="K21" s="42" t="s">
        <v>15</v>
      </c>
      <c r="L21" s="42" t="s">
        <v>16</v>
      </c>
      <c r="M21" s="42" t="s">
        <v>17</v>
      </c>
      <c r="N21" s="42" t="s">
        <v>18</v>
      </c>
      <c r="O21" s="42" t="s">
        <v>19</v>
      </c>
      <c r="P21" s="42" t="s">
        <v>20</v>
      </c>
      <c r="Q21" s="42" t="s">
        <v>21</v>
      </c>
      <c r="R21" s="42" t="s">
        <v>22</v>
      </c>
      <c r="S21" s="42" t="s">
        <v>23</v>
      </c>
      <c r="T21" s="42" t="s">
        <v>24</v>
      </c>
      <c r="U21" s="43"/>
      <c r="W21" s="44" t="s">
        <v>51</v>
      </c>
      <c r="X21" s="44"/>
      <c r="Y21" s="45" t="s">
        <v>55</v>
      </c>
      <c r="Z21" s="46" t="s">
        <v>56</v>
      </c>
      <c r="AA21" s="47" t="s">
        <v>57</v>
      </c>
      <c r="AB21" s="47"/>
      <c r="AC21" s="46" t="s">
        <v>58</v>
      </c>
      <c r="AD21" s="46" t="s">
        <v>59</v>
      </c>
      <c r="AE21" s="46" t="s">
        <v>18</v>
      </c>
      <c r="AF21" s="46" t="s">
        <v>19</v>
      </c>
      <c r="AG21" s="46" t="s">
        <v>20</v>
      </c>
      <c r="AH21" s="46" t="s">
        <v>21</v>
      </c>
      <c r="AI21" s="46" t="s">
        <v>22</v>
      </c>
      <c r="AJ21" s="46" t="s">
        <v>23</v>
      </c>
      <c r="AK21" s="46" t="s">
        <v>24</v>
      </c>
    </row>
    <row r="22" spans="1:42" s="6" customFormat="1" ht="24.95" customHeight="1" thickBot="1" x14ac:dyDescent="0.35">
      <c r="A22" s="48" t="s">
        <v>60</v>
      </c>
      <c r="B22" s="49" t="s">
        <v>61</v>
      </c>
      <c r="C22" s="50"/>
      <c r="D22" s="51"/>
      <c r="F22" s="52" t="s">
        <v>54</v>
      </c>
      <c r="G22" s="52"/>
      <c r="H22" s="53">
        <f>SUM(I22:T22)</f>
        <v>73935</v>
      </c>
      <c r="I22" s="54">
        <f>SUM(I23:I28)</f>
        <v>112</v>
      </c>
      <c r="J22" s="55">
        <f t="shared" ref="J22:T22" si="2">SUM(J23:J28)</f>
        <v>11863</v>
      </c>
      <c r="K22" s="54">
        <f t="shared" si="2"/>
        <v>87</v>
      </c>
      <c r="L22" s="55">
        <f t="shared" si="2"/>
        <v>11810</v>
      </c>
      <c r="M22" s="54">
        <f t="shared" si="2"/>
        <v>91</v>
      </c>
      <c r="N22" s="55">
        <f t="shared" si="2"/>
        <v>12639</v>
      </c>
      <c r="O22" s="54">
        <f t="shared" si="2"/>
        <v>88</v>
      </c>
      <c r="P22" s="55">
        <f t="shared" si="2"/>
        <v>12741</v>
      </c>
      <c r="Q22" s="54">
        <f t="shared" si="2"/>
        <v>76</v>
      </c>
      <c r="R22" s="55">
        <f t="shared" si="2"/>
        <v>12088</v>
      </c>
      <c r="S22" s="54">
        <f t="shared" si="2"/>
        <v>85</v>
      </c>
      <c r="T22" s="55">
        <f t="shared" si="2"/>
        <v>12255</v>
      </c>
      <c r="U22" s="56"/>
      <c r="W22" s="57" t="s">
        <v>62</v>
      </c>
      <c r="X22" s="58" t="s">
        <v>61</v>
      </c>
      <c r="Y22" s="59">
        <v>1210</v>
      </c>
      <c r="Z22" s="59">
        <v>1210</v>
      </c>
      <c r="AA22" s="60">
        <v>1210</v>
      </c>
      <c r="AB22" s="61"/>
      <c r="AC22" s="58">
        <v>1210</v>
      </c>
      <c r="AD22" s="58">
        <v>1210</v>
      </c>
      <c r="AE22" s="58">
        <v>1210</v>
      </c>
      <c r="AF22" s="58">
        <v>1210</v>
      </c>
      <c r="AG22" s="58">
        <v>1210</v>
      </c>
      <c r="AH22" s="58">
        <v>1210</v>
      </c>
      <c r="AI22" s="58">
        <v>1210</v>
      </c>
      <c r="AJ22" s="58">
        <v>1210</v>
      </c>
      <c r="AK22" s="58">
        <v>1210</v>
      </c>
    </row>
    <row r="23" spans="1:42" s="6" customFormat="1" ht="24.95" customHeight="1" x14ac:dyDescent="0.3">
      <c r="A23" s="62"/>
      <c r="B23" s="49" t="s">
        <v>63</v>
      </c>
      <c r="C23" s="50"/>
      <c r="D23" s="51"/>
      <c r="F23" s="63" t="s">
        <v>28</v>
      </c>
      <c r="G23" s="63"/>
      <c r="H23" s="64">
        <f t="shared" ref="H23:H28" si="3">SUM(I23:T23)</f>
        <v>318</v>
      </c>
      <c r="I23" s="65">
        <v>81</v>
      </c>
      <c r="J23" s="66"/>
      <c r="K23" s="67">
        <v>58</v>
      </c>
      <c r="L23" s="66"/>
      <c r="M23" s="67">
        <v>52</v>
      </c>
      <c r="N23" s="66"/>
      <c r="O23" s="67">
        <v>43</v>
      </c>
      <c r="P23" s="66"/>
      <c r="Q23" s="67">
        <v>39</v>
      </c>
      <c r="R23" s="66"/>
      <c r="S23" s="67">
        <v>45</v>
      </c>
      <c r="T23" s="68"/>
      <c r="U23" s="69"/>
      <c r="W23" s="57"/>
      <c r="X23" s="58" t="s">
        <v>63</v>
      </c>
      <c r="Y23" s="58">
        <v>129</v>
      </c>
      <c r="Z23" s="58">
        <v>129</v>
      </c>
      <c r="AA23" s="60">
        <v>129</v>
      </c>
      <c r="AB23" s="61"/>
      <c r="AC23" s="58">
        <v>129</v>
      </c>
      <c r="AD23" s="58">
        <v>129</v>
      </c>
      <c r="AE23" s="58">
        <v>129</v>
      </c>
      <c r="AF23" s="58">
        <v>129</v>
      </c>
      <c r="AG23" s="58">
        <v>129</v>
      </c>
      <c r="AH23" s="58">
        <v>129</v>
      </c>
      <c r="AI23" s="58">
        <v>129</v>
      </c>
      <c r="AJ23" s="58">
        <v>129</v>
      </c>
      <c r="AK23" s="58">
        <v>129</v>
      </c>
    </row>
    <row r="24" spans="1:42" s="6" customFormat="1" ht="24.95" customHeight="1" x14ac:dyDescent="0.3">
      <c r="A24" s="62"/>
      <c r="B24" s="70" t="s">
        <v>64</v>
      </c>
      <c r="C24" s="71"/>
      <c r="D24" s="72"/>
      <c r="F24" s="63" t="s">
        <v>65</v>
      </c>
      <c r="G24" s="63"/>
      <c r="H24" s="64">
        <f t="shared" si="3"/>
        <v>615</v>
      </c>
      <c r="I24" s="73"/>
      <c r="J24" s="74">
        <v>91</v>
      </c>
      <c r="K24" s="75"/>
      <c r="L24" s="74">
        <v>84</v>
      </c>
      <c r="M24" s="75"/>
      <c r="N24" s="74">
        <v>99</v>
      </c>
      <c r="O24" s="75"/>
      <c r="P24" s="74">
        <v>111</v>
      </c>
      <c r="Q24" s="75"/>
      <c r="R24" s="74">
        <v>128</v>
      </c>
      <c r="S24" s="75"/>
      <c r="T24" s="76">
        <v>102</v>
      </c>
      <c r="U24" s="77"/>
      <c r="W24" s="57"/>
      <c r="X24" s="58" t="s">
        <v>66</v>
      </c>
      <c r="Y24" s="58">
        <v>8</v>
      </c>
      <c r="Z24" s="58">
        <v>8</v>
      </c>
      <c r="AA24" s="60">
        <v>8</v>
      </c>
      <c r="AB24" s="61"/>
      <c r="AC24" s="58">
        <v>8</v>
      </c>
      <c r="AD24" s="58">
        <v>8</v>
      </c>
      <c r="AE24" s="58">
        <v>8</v>
      </c>
      <c r="AF24" s="58">
        <v>8</v>
      </c>
      <c r="AG24" s="58">
        <v>8</v>
      </c>
      <c r="AH24" s="58">
        <v>8</v>
      </c>
      <c r="AI24" s="58">
        <v>8</v>
      </c>
      <c r="AJ24" s="58">
        <v>8</v>
      </c>
      <c r="AK24" s="58">
        <v>8</v>
      </c>
    </row>
    <row r="25" spans="1:42" s="6" customFormat="1" ht="24.95" customHeight="1" x14ac:dyDescent="0.3">
      <c r="A25" s="62"/>
      <c r="B25" s="70" t="s">
        <v>67</v>
      </c>
      <c r="C25" s="71"/>
      <c r="D25" s="72"/>
      <c r="F25" s="63" t="s">
        <v>68</v>
      </c>
      <c r="G25" s="63"/>
      <c r="H25" s="64">
        <f t="shared" si="3"/>
        <v>221</v>
      </c>
      <c r="I25" s="78">
        <v>31</v>
      </c>
      <c r="J25" s="75"/>
      <c r="K25" s="74">
        <v>29</v>
      </c>
      <c r="L25" s="75"/>
      <c r="M25" s="74">
        <v>39</v>
      </c>
      <c r="N25" s="75"/>
      <c r="O25" s="74">
        <v>45</v>
      </c>
      <c r="P25" s="75"/>
      <c r="Q25" s="74">
        <v>37</v>
      </c>
      <c r="R25" s="75"/>
      <c r="S25" s="74">
        <v>40</v>
      </c>
      <c r="T25" s="79"/>
      <c r="U25" s="69"/>
      <c r="W25" s="57"/>
      <c r="X25" s="58" t="s">
        <v>67</v>
      </c>
      <c r="Y25" s="58">
        <v>6</v>
      </c>
      <c r="Z25" s="58">
        <v>6</v>
      </c>
      <c r="AA25" s="60">
        <v>6</v>
      </c>
      <c r="AB25" s="61"/>
      <c r="AC25" s="58">
        <v>6</v>
      </c>
      <c r="AD25" s="58">
        <v>6</v>
      </c>
      <c r="AE25" s="58">
        <v>6</v>
      </c>
      <c r="AF25" s="58">
        <v>6</v>
      </c>
      <c r="AG25" s="58">
        <v>6</v>
      </c>
      <c r="AH25" s="58">
        <v>6</v>
      </c>
      <c r="AI25" s="58">
        <v>6</v>
      </c>
      <c r="AJ25" s="58">
        <v>6</v>
      </c>
      <c r="AK25" s="58">
        <v>6</v>
      </c>
    </row>
    <row r="26" spans="1:42" s="6" customFormat="1" ht="24.95" customHeight="1" thickBot="1" x14ac:dyDescent="0.35">
      <c r="A26" s="80"/>
      <c r="B26" s="81" t="s">
        <v>69</v>
      </c>
      <c r="C26" s="82" t="s">
        <v>70</v>
      </c>
      <c r="D26" s="83" t="s">
        <v>71</v>
      </c>
      <c r="F26" s="63" t="s">
        <v>72</v>
      </c>
      <c r="G26" s="63"/>
      <c r="H26" s="84">
        <f t="shared" si="3"/>
        <v>69098</v>
      </c>
      <c r="I26" s="73"/>
      <c r="J26" s="85">
        <v>11120</v>
      </c>
      <c r="K26" s="75"/>
      <c r="L26" s="85">
        <v>11223</v>
      </c>
      <c r="M26" s="75"/>
      <c r="N26" s="85">
        <v>11940</v>
      </c>
      <c r="O26" s="75"/>
      <c r="P26" s="85">
        <v>11962</v>
      </c>
      <c r="Q26" s="75"/>
      <c r="R26" s="74">
        <v>11454</v>
      </c>
      <c r="S26" s="75"/>
      <c r="T26" s="76">
        <v>11399</v>
      </c>
      <c r="U26" s="77"/>
      <c r="W26" s="57"/>
      <c r="X26" s="58" t="s">
        <v>73</v>
      </c>
      <c r="Y26" s="58" t="s">
        <v>74</v>
      </c>
      <c r="Z26" s="58" t="s">
        <v>74</v>
      </c>
      <c r="AA26" s="60" t="s">
        <v>74</v>
      </c>
      <c r="AB26" s="61"/>
      <c r="AC26" s="58" t="s">
        <v>74</v>
      </c>
      <c r="AD26" s="58" t="s">
        <v>74</v>
      </c>
      <c r="AE26" s="58" t="s">
        <v>74</v>
      </c>
      <c r="AF26" s="58" t="s">
        <v>74</v>
      </c>
      <c r="AG26" s="58" t="s">
        <v>74</v>
      </c>
      <c r="AH26" s="58" t="s">
        <v>74</v>
      </c>
      <c r="AI26" s="58" t="s">
        <v>74</v>
      </c>
      <c r="AJ26" s="58" t="s">
        <v>74</v>
      </c>
      <c r="AK26" s="58" t="s">
        <v>74</v>
      </c>
    </row>
    <row r="27" spans="1:42" s="6" customFormat="1" ht="24.95" customHeight="1" thickBot="1" x14ac:dyDescent="0.35">
      <c r="A27" s="48" t="s">
        <v>75</v>
      </c>
      <c r="B27" s="49" t="s">
        <v>76</v>
      </c>
      <c r="C27" s="71"/>
      <c r="D27" s="72"/>
      <c r="F27" s="63" t="s">
        <v>77</v>
      </c>
      <c r="G27" s="63"/>
      <c r="H27" s="64">
        <f t="shared" si="3"/>
        <v>1079</v>
      </c>
      <c r="I27" s="73"/>
      <c r="J27" s="74">
        <v>71</v>
      </c>
      <c r="K27" s="75"/>
      <c r="L27" s="74">
        <v>85</v>
      </c>
      <c r="M27" s="75"/>
      <c r="N27" s="74">
        <v>139</v>
      </c>
      <c r="O27" s="75"/>
      <c r="P27" s="74">
        <v>232</v>
      </c>
      <c r="Q27" s="75"/>
      <c r="R27" s="74">
        <v>198</v>
      </c>
      <c r="S27" s="75"/>
      <c r="T27" s="76">
        <v>354</v>
      </c>
      <c r="U27" s="77"/>
      <c r="W27" s="86" t="s">
        <v>78</v>
      </c>
      <c r="X27" s="58" t="s">
        <v>61</v>
      </c>
      <c r="Y27" s="58">
        <v>196</v>
      </c>
      <c r="Z27" s="58">
        <v>196</v>
      </c>
      <c r="AA27" s="87">
        <v>196</v>
      </c>
      <c r="AB27" s="87"/>
      <c r="AC27" s="58">
        <v>196</v>
      </c>
      <c r="AD27" s="58">
        <v>196</v>
      </c>
      <c r="AE27" s="58">
        <v>196</v>
      </c>
      <c r="AF27" s="58">
        <v>196</v>
      </c>
      <c r="AG27" s="58">
        <v>196</v>
      </c>
      <c r="AH27" s="58">
        <v>196</v>
      </c>
      <c r="AI27" s="58">
        <v>196</v>
      </c>
      <c r="AJ27" s="58">
        <v>196</v>
      </c>
      <c r="AK27" s="58">
        <v>196</v>
      </c>
    </row>
    <row r="28" spans="1:42" s="6" customFormat="1" ht="24.95" customHeight="1" thickBot="1" x14ac:dyDescent="0.35">
      <c r="A28" s="62"/>
      <c r="B28" s="49" t="s">
        <v>63</v>
      </c>
      <c r="C28" s="88"/>
      <c r="D28" s="89"/>
      <c r="F28" s="63" t="s">
        <v>79</v>
      </c>
      <c r="G28" s="63"/>
      <c r="H28" s="84">
        <f t="shared" si="3"/>
        <v>2604</v>
      </c>
      <c r="I28" s="90"/>
      <c r="J28" s="91">
        <v>581</v>
      </c>
      <c r="K28" s="92"/>
      <c r="L28" s="91">
        <v>418</v>
      </c>
      <c r="M28" s="92"/>
      <c r="N28" s="91">
        <v>461</v>
      </c>
      <c r="O28" s="92"/>
      <c r="P28" s="91">
        <v>436</v>
      </c>
      <c r="Q28" s="92"/>
      <c r="R28" s="91">
        <v>308</v>
      </c>
      <c r="S28" s="92"/>
      <c r="T28" s="93">
        <v>400</v>
      </c>
      <c r="U28" s="77"/>
      <c r="W28" s="86"/>
      <c r="X28" s="58" t="s">
        <v>63</v>
      </c>
      <c r="Y28" s="94">
        <v>20</v>
      </c>
      <c r="Z28" s="94">
        <v>20</v>
      </c>
      <c r="AA28" s="87">
        <v>20</v>
      </c>
      <c r="AB28" s="87"/>
      <c r="AC28" s="58">
        <v>20</v>
      </c>
      <c r="AD28" s="58">
        <v>20</v>
      </c>
      <c r="AE28" s="58">
        <v>20</v>
      </c>
      <c r="AF28" s="58">
        <v>20</v>
      </c>
      <c r="AG28" s="58">
        <v>20</v>
      </c>
      <c r="AH28" s="58">
        <v>20</v>
      </c>
      <c r="AI28" s="58">
        <v>20</v>
      </c>
      <c r="AJ28" s="58">
        <v>20</v>
      </c>
      <c r="AK28" s="58">
        <v>20</v>
      </c>
    </row>
    <row r="29" spans="1:42" s="6" customFormat="1" ht="24.95" customHeight="1" x14ac:dyDescent="0.3">
      <c r="A29" s="62"/>
      <c r="B29" s="70" t="s">
        <v>80</v>
      </c>
      <c r="C29" s="71"/>
      <c r="D29" s="72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W29" s="86"/>
      <c r="X29" s="58" t="s">
        <v>80</v>
      </c>
      <c r="Y29" s="94">
        <v>1</v>
      </c>
      <c r="Z29" s="94">
        <v>1</v>
      </c>
      <c r="AA29" s="87">
        <v>1</v>
      </c>
      <c r="AB29" s="87"/>
      <c r="AC29" s="58">
        <v>1</v>
      </c>
      <c r="AD29" s="58">
        <v>1</v>
      </c>
      <c r="AE29" s="58">
        <v>1</v>
      </c>
      <c r="AF29" s="58">
        <v>1</v>
      </c>
      <c r="AG29" s="58">
        <v>1</v>
      </c>
      <c r="AH29" s="58">
        <v>1</v>
      </c>
      <c r="AI29" s="58">
        <v>1</v>
      </c>
      <c r="AJ29" s="58">
        <v>1</v>
      </c>
      <c r="AK29" s="58">
        <v>1</v>
      </c>
    </row>
    <row r="30" spans="1:42" s="6" customFormat="1" ht="24.95" customHeight="1" x14ac:dyDescent="0.55000000000000004">
      <c r="A30" s="62"/>
      <c r="B30" s="70" t="s">
        <v>81</v>
      </c>
      <c r="C30" s="71"/>
      <c r="D30" s="72"/>
      <c r="E30" s="36"/>
      <c r="F30" s="37" t="s">
        <v>82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W30" s="86"/>
      <c r="X30" s="58" t="s">
        <v>81</v>
      </c>
      <c r="Y30" s="94">
        <v>2</v>
      </c>
      <c r="Z30" s="94">
        <v>2</v>
      </c>
      <c r="AA30" s="87">
        <v>2</v>
      </c>
      <c r="AB30" s="87"/>
      <c r="AC30" s="94">
        <v>2</v>
      </c>
      <c r="AD30" s="94">
        <v>2</v>
      </c>
      <c r="AE30" s="94">
        <v>2</v>
      </c>
      <c r="AF30" s="94">
        <v>2</v>
      </c>
      <c r="AG30" s="94">
        <v>2</v>
      </c>
      <c r="AH30" s="94">
        <v>2</v>
      </c>
      <c r="AI30" s="94">
        <v>2</v>
      </c>
      <c r="AJ30" s="94">
        <v>2</v>
      </c>
      <c r="AK30" s="94">
        <v>2</v>
      </c>
    </row>
    <row r="31" spans="1:42" s="6" customFormat="1" ht="24.95" customHeight="1" thickBot="1" x14ac:dyDescent="0.35">
      <c r="A31" s="80"/>
      <c r="B31" s="81" t="s">
        <v>69</v>
      </c>
      <c r="C31" s="82" t="s">
        <v>70</v>
      </c>
      <c r="D31" s="83" t="s">
        <v>70</v>
      </c>
      <c r="F31" s="97"/>
      <c r="G31" s="97"/>
      <c r="H31" s="42" t="s">
        <v>54</v>
      </c>
      <c r="I31" s="42" t="s">
        <v>13</v>
      </c>
      <c r="J31" s="42" t="s">
        <v>14</v>
      </c>
      <c r="K31" s="42" t="s">
        <v>15</v>
      </c>
      <c r="L31" s="42" t="s">
        <v>16</v>
      </c>
      <c r="M31" s="42" t="s">
        <v>17</v>
      </c>
      <c r="N31" s="42" t="s">
        <v>18</v>
      </c>
      <c r="O31" s="42" t="s">
        <v>19</v>
      </c>
      <c r="P31" s="42" t="s">
        <v>20</v>
      </c>
      <c r="Q31" s="42" t="s">
        <v>21</v>
      </c>
      <c r="R31" s="42" t="s">
        <v>22</v>
      </c>
      <c r="S31" s="42" t="s">
        <v>23</v>
      </c>
      <c r="T31" s="42" t="s">
        <v>24</v>
      </c>
      <c r="U31" s="43"/>
      <c r="W31" s="86"/>
      <c r="X31" s="58" t="s">
        <v>69</v>
      </c>
      <c r="Y31" s="98" t="s">
        <v>83</v>
      </c>
      <c r="Z31" s="98" t="s">
        <v>83</v>
      </c>
      <c r="AA31" s="87" t="s">
        <v>84</v>
      </c>
      <c r="AB31" s="87"/>
      <c r="AC31" s="98" t="s">
        <v>85</v>
      </c>
      <c r="AD31" s="98" t="s">
        <v>85</v>
      </c>
      <c r="AE31" s="98" t="s">
        <v>85</v>
      </c>
      <c r="AF31" s="98" t="s">
        <v>85</v>
      </c>
      <c r="AG31" s="98" t="s">
        <v>85</v>
      </c>
      <c r="AH31" s="98" t="s">
        <v>85</v>
      </c>
      <c r="AI31" s="98" t="s">
        <v>85</v>
      </c>
      <c r="AJ31" s="98" t="s">
        <v>85</v>
      </c>
      <c r="AK31" s="98" t="s">
        <v>85</v>
      </c>
    </row>
    <row r="32" spans="1:42" s="6" customFormat="1" ht="24.95" customHeight="1" x14ac:dyDescent="0.3">
      <c r="A32" s="99"/>
      <c r="B32" s="100"/>
      <c r="C32" s="56"/>
      <c r="D32" s="101"/>
      <c r="F32" s="52" t="s">
        <v>86</v>
      </c>
      <c r="G32" s="52"/>
      <c r="H32" s="53">
        <f t="shared" ref="H32:H37" si="4">SUM(I32:T32)</f>
        <v>120573</v>
      </c>
      <c r="I32" s="53">
        <f>SUM(I33:I37)</f>
        <v>5179</v>
      </c>
      <c r="J32" s="53">
        <f t="shared" ref="J32:T32" si="5">SUM(J33:J37)</f>
        <v>5689</v>
      </c>
      <c r="K32" s="53">
        <f t="shared" si="5"/>
        <v>7407</v>
      </c>
      <c r="L32" s="53">
        <f t="shared" si="5"/>
        <v>12626</v>
      </c>
      <c r="M32" s="53">
        <f t="shared" si="5"/>
        <v>14444</v>
      </c>
      <c r="N32" s="53">
        <f t="shared" si="5"/>
        <v>12477</v>
      </c>
      <c r="O32" s="53">
        <f t="shared" si="5"/>
        <v>17278</v>
      </c>
      <c r="P32" s="53">
        <f t="shared" si="5"/>
        <v>10527</v>
      </c>
      <c r="Q32" s="53">
        <f t="shared" si="5"/>
        <v>17154</v>
      </c>
      <c r="R32" s="53">
        <f t="shared" si="5"/>
        <v>8331</v>
      </c>
      <c r="S32" s="53">
        <f t="shared" si="5"/>
        <v>5184</v>
      </c>
      <c r="T32" s="53">
        <f t="shared" si="5"/>
        <v>4277</v>
      </c>
      <c r="U32" s="56"/>
      <c r="Z32" s="99"/>
      <c r="AA32" s="99"/>
      <c r="AB32" s="99"/>
    </row>
    <row r="33" spans="1:37" s="6" customFormat="1" ht="24.95" customHeight="1" x14ac:dyDescent="0.3">
      <c r="A33" s="99"/>
      <c r="B33" s="100"/>
      <c r="C33" s="102"/>
      <c r="D33" s="103"/>
      <c r="F33" s="104">
        <v>2015</v>
      </c>
      <c r="G33" s="104"/>
      <c r="H33" s="105">
        <f t="shared" si="4"/>
        <v>27444</v>
      </c>
      <c r="I33" s="105">
        <v>1663</v>
      </c>
      <c r="J33" s="105">
        <v>1636</v>
      </c>
      <c r="K33" s="105">
        <v>2307</v>
      </c>
      <c r="L33" s="105">
        <v>3508</v>
      </c>
      <c r="M33" s="105">
        <v>3818</v>
      </c>
      <c r="N33" s="75">
        <v>0</v>
      </c>
      <c r="O33" s="105">
        <v>6920</v>
      </c>
      <c r="P33" s="105">
        <v>3497</v>
      </c>
      <c r="Q33" s="105">
        <v>3607</v>
      </c>
      <c r="R33" s="75">
        <v>488</v>
      </c>
      <c r="S33" s="75">
        <v>0</v>
      </c>
      <c r="T33" s="75">
        <v>0</v>
      </c>
      <c r="U33" s="69"/>
      <c r="W33" s="106" t="s">
        <v>87</v>
      </c>
      <c r="X33" s="106"/>
      <c r="Y33" s="106"/>
      <c r="Z33" s="99"/>
      <c r="AA33" s="99"/>
      <c r="AB33" s="99"/>
    </row>
    <row r="34" spans="1:37" s="6" customFormat="1" ht="24.95" customHeight="1" x14ac:dyDescent="0.3">
      <c r="A34" s="99"/>
      <c r="B34" s="100"/>
      <c r="C34" s="102"/>
      <c r="D34" s="103"/>
      <c r="F34" s="104">
        <v>2016</v>
      </c>
      <c r="G34" s="104"/>
      <c r="H34" s="105">
        <f t="shared" si="4"/>
        <v>25213</v>
      </c>
      <c r="I34" s="75">
        <v>0</v>
      </c>
      <c r="J34" s="75">
        <v>0</v>
      </c>
      <c r="K34" s="75">
        <v>0</v>
      </c>
      <c r="L34" s="105">
        <v>2728</v>
      </c>
      <c r="M34" s="105">
        <v>2601</v>
      </c>
      <c r="N34" s="105">
        <v>4216</v>
      </c>
      <c r="O34" s="105">
        <v>3491</v>
      </c>
      <c r="P34" s="75">
        <v>0</v>
      </c>
      <c r="Q34" s="105">
        <v>6774</v>
      </c>
      <c r="R34" s="105">
        <v>2423</v>
      </c>
      <c r="S34" s="105">
        <v>1644</v>
      </c>
      <c r="T34" s="105">
        <v>1336</v>
      </c>
      <c r="U34" s="102"/>
      <c r="W34" s="107" t="s">
        <v>88</v>
      </c>
      <c r="X34" s="108" t="s">
        <v>89</v>
      </c>
      <c r="Y34" s="109" t="s">
        <v>90</v>
      </c>
      <c r="Z34" s="99"/>
      <c r="AA34" s="99"/>
      <c r="AB34" s="99"/>
    </row>
    <row r="35" spans="1:37" s="6" customFormat="1" ht="24.95" customHeight="1" x14ac:dyDescent="0.3">
      <c r="A35" s="99"/>
      <c r="B35" s="110"/>
      <c r="C35" s="102"/>
      <c r="D35" s="103"/>
      <c r="F35" s="104">
        <v>2017</v>
      </c>
      <c r="G35" s="104"/>
      <c r="H35" s="105">
        <f t="shared" si="4"/>
        <v>26074</v>
      </c>
      <c r="I35" s="105">
        <v>1187</v>
      </c>
      <c r="J35" s="105">
        <v>1682</v>
      </c>
      <c r="K35" s="105">
        <v>1901</v>
      </c>
      <c r="L35" s="105">
        <v>2494</v>
      </c>
      <c r="M35" s="105">
        <v>2960</v>
      </c>
      <c r="N35" s="105">
        <v>3068</v>
      </c>
      <c r="O35" s="105">
        <v>2365</v>
      </c>
      <c r="P35" s="105">
        <v>2656</v>
      </c>
      <c r="Q35" s="105">
        <v>2945</v>
      </c>
      <c r="R35" s="105">
        <v>2212</v>
      </c>
      <c r="S35" s="105">
        <v>1424</v>
      </c>
      <c r="T35" s="105">
        <v>1180</v>
      </c>
      <c r="U35" s="102"/>
      <c r="W35" s="111" t="s">
        <v>91</v>
      </c>
      <c r="X35" s="112">
        <f>SUM(X36:X40)</f>
        <v>120573</v>
      </c>
      <c r="Y35" s="113">
        <f>SUM(Y36:Y40)</f>
        <v>56.217750778988368</v>
      </c>
      <c r="Z35" s="99"/>
      <c r="AA35" s="99"/>
      <c r="AB35" s="99"/>
    </row>
    <row r="36" spans="1:37" s="6" customFormat="1" ht="24.95" customHeight="1" thickBot="1" x14ac:dyDescent="0.35">
      <c r="B36" s="114"/>
      <c r="C36" s="102"/>
      <c r="E36" s="103"/>
      <c r="F36" s="63">
        <v>2018</v>
      </c>
      <c r="G36" s="63"/>
      <c r="H36" s="115">
        <f t="shared" si="4"/>
        <v>24640</v>
      </c>
      <c r="I36" s="116">
        <v>1225</v>
      </c>
      <c r="J36" s="116">
        <v>1519</v>
      </c>
      <c r="K36" s="116">
        <v>2188</v>
      </c>
      <c r="L36" s="116">
        <v>2134</v>
      </c>
      <c r="M36" s="116">
        <v>2909</v>
      </c>
      <c r="N36" s="116">
        <v>3022</v>
      </c>
      <c r="O36" s="116">
        <v>2901</v>
      </c>
      <c r="P36" s="116">
        <v>2364</v>
      </c>
      <c r="Q36" s="116">
        <v>2404</v>
      </c>
      <c r="R36" s="116">
        <v>1748</v>
      </c>
      <c r="S36" s="116">
        <v>1145</v>
      </c>
      <c r="T36" s="116">
        <v>1081</v>
      </c>
      <c r="U36" s="117"/>
      <c r="W36" s="118">
        <v>2015</v>
      </c>
      <c r="X36" s="119">
        <f>H33</f>
        <v>27444</v>
      </c>
      <c r="Y36" s="120">
        <f>X36*'[1]온실가스 배출량 계산 참고자료'!$D$4</f>
        <v>12.795899184548421</v>
      </c>
      <c r="Z36" s="99"/>
      <c r="AA36" s="99"/>
      <c r="AB36" s="99"/>
    </row>
    <row r="37" spans="1:37" s="6" customFormat="1" ht="24.95" customHeight="1" thickBot="1" x14ac:dyDescent="0.35">
      <c r="B37" s="121"/>
      <c r="C37" s="102"/>
      <c r="D37" s="103"/>
      <c r="F37" s="122">
        <v>2019</v>
      </c>
      <c r="G37" s="122"/>
      <c r="H37" s="123">
        <f t="shared" si="4"/>
        <v>17202</v>
      </c>
      <c r="I37" s="124">
        <v>1104</v>
      </c>
      <c r="J37" s="125">
        <v>852</v>
      </c>
      <c r="K37" s="125">
        <v>1011</v>
      </c>
      <c r="L37" s="125">
        <v>1762</v>
      </c>
      <c r="M37" s="125">
        <v>2156</v>
      </c>
      <c r="N37" s="125">
        <v>2171</v>
      </c>
      <c r="O37" s="125">
        <v>1601</v>
      </c>
      <c r="P37" s="125">
        <v>2010</v>
      </c>
      <c r="Q37" s="125">
        <v>1424</v>
      </c>
      <c r="R37" s="125">
        <v>1460</v>
      </c>
      <c r="S37" s="125">
        <v>971</v>
      </c>
      <c r="T37" s="126">
        <v>680</v>
      </c>
      <c r="U37" s="127"/>
      <c r="W37" s="118">
        <v>2016</v>
      </c>
      <c r="X37" s="119">
        <f>H34</f>
        <v>25213</v>
      </c>
      <c r="Y37" s="120">
        <f>X37*'[1]온실가스 배출량 계산 참고자료'!$D$4</f>
        <v>11.755684526308823</v>
      </c>
      <c r="Z37" s="99"/>
      <c r="AA37" s="99"/>
      <c r="AB37" s="99"/>
    </row>
    <row r="38" spans="1:37" s="6" customFormat="1" ht="24.95" customHeight="1" x14ac:dyDescent="0.3">
      <c r="U38" s="34"/>
      <c r="W38" s="118">
        <v>2017</v>
      </c>
      <c r="X38" s="119">
        <f>H35</f>
        <v>26074</v>
      </c>
      <c r="Y38" s="120">
        <f>X38*'[1]온실가스 배출량 계산 참고자료'!$D$4</f>
        <v>12.157129986077669</v>
      </c>
      <c r="Z38" s="99"/>
      <c r="AA38" s="99"/>
      <c r="AB38" s="99"/>
    </row>
    <row r="39" spans="1:37" ht="26.25" customHeight="1" x14ac:dyDescent="0.25">
      <c r="W39" s="129">
        <v>2018</v>
      </c>
      <c r="X39" s="119">
        <f>H36</f>
        <v>24640</v>
      </c>
      <c r="Y39" s="120">
        <f>X39*'[1]온실가스 배출량 계산 참고자료'!$D$4</f>
        <v>11.488520474685654</v>
      </c>
      <c r="Z39" s="130"/>
      <c r="AA39" s="130"/>
      <c r="AB39" s="130"/>
    </row>
    <row r="40" spans="1:37" ht="45" x14ac:dyDescent="0.75">
      <c r="B40" s="1" t="s">
        <v>92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  <c r="W40" s="131">
        <v>2019</v>
      </c>
      <c r="X40" s="119">
        <f>H37</f>
        <v>17202</v>
      </c>
      <c r="Y40" s="120">
        <f>X40*'[1]온실가스 배출량 계산 참고자료'!$D$4</f>
        <v>8.0205166073678011</v>
      </c>
      <c r="Z40" s="130"/>
      <c r="AA40" s="130"/>
      <c r="AB40" s="130"/>
    </row>
    <row r="41" spans="1:37" ht="17.25" thickBot="1" x14ac:dyDescent="0.35">
      <c r="W41" s="99"/>
      <c r="X41" s="99"/>
      <c r="Y41" s="99"/>
      <c r="Z41" s="130"/>
      <c r="AA41" s="130"/>
      <c r="AB41" s="130"/>
      <c r="AC41" s="132"/>
      <c r="AD41" s="132"/>
      <c r="AE41" s="132"/>
      <c r="AF41" s="132"/>
      <c r="AG41" s="132"/>
    </row>
    <row r="42" spans="1:37" s="6" customFormat="1" ht="24.95" customHeight="1" x14ac:dyDescent="0.3">
      <c r="B42" s="133" t="s">
        <v>2</v>
      </c>
      <c r="C42" s="133" t="s">
        <v>2</v>
      </c>
      <c r="D42" s="133" t="s">
        <v>2</v>
      </c>
      <c r="E42" s="133" t="s">
        <v>2</v>
      </c>
      <c r="F42" s="134" t="s">
        <v>2</v>
      </c>
      <c r="G42" s="135" t="s">
        <v>93</v>
      </c>
      <c r="H42" s="136"/>
      <c r="I42" s="136"/>
      <c r="J42" s="136"/>
      <c r="K42" s="136"/>
      <c r="L42" s="136"/>
      <c r="M42" s="137"/>
      <c r="N42" s="138" t="s">
        <v>94</v>
      </c>
      <c r="O42" s="139"/>
      <c r="P42" s="139"/>
      <c r="Q42" s="139"/>
      <c r="R42" s="139"/>
      <c r="S42" s="139"/>
      <c r="T42" s="140"/>
      <c r="U42" s="141"/>
      <c r="V42" s="34"/>
      <c r="W42" s="142"/>
      <c r="X42" s="142"/>
      <c r="Y42" s="142"/>
      <c r="Z42" s="142"/>
      <c r="AA42" s="142"/>
      <c r="AB42" s="5"/>
      <c r="AC42" s="99"/>
      <c r="AD42" s="99"/>
      <c r="AE42" s="99"/>
      <c r="AF42" s="99"/>
      <c r="AG42" s="99"/>
      <c r="AH42" s="34"/>
      <c r="AI42" s="34"/>
      <c r="AJ42" s="34"/>
      <c r="AK42" s="34"/>
    </row>
    <row r="43" spans="1:37" s="6" customFormat="1" ht="24.95" customHeight="1" x14ac:dyDescent="0.3">
      <c r="B43" s="143" t="s">
        <v>7</v>
      </c>
      <c r="C43" s="143" t="s">
        <v>8</v>
      </c>
      <c r="D43" s="143" t="s">
        <v>9</v>
      </c>
      <c r="E43" s="143" t="s">
        <v>10</v>
      </c>
      <c r="F43" s="144" t="s">
        <v>11</v>
      </c>
      <c r="G43" s="145" t="s">
        <v>95</v>
      </c>
      <c r="H43" s="146" t="s">
        <v>96</v>
      </c>
      <c r="I43" s="147" t="s">
        <v>97</v>
      </c>
      <c r="J43" s="147" t="s">
        <v>98</v>
      </c>
      <c r="K43" s="148" t="s">
        <v>99</v>
      </c>
      <c r="L43" s="147" t="s">
        <v>100</v>
      </c>
      <c r="M43" s="149" t="s">
        <v>101</v>
      </c>
      <c r="N43" s="150" t="s">
        <v>102</v>
      </c>
      <c r="O43" s="148" t="s">
        <v>103</v>
      </c>
      <c r="P43" s="148" t="s">
        <v>104</v>
      </c>
      <c r="Q43" s="148" t="s">
        <v>105</v>
      </c>
      <c r="R43" s="148" t="s">
        <v>99</v>
      </c>
      <c r="S43" s="147" t="s">
        <v>100</v>
      </c>
      <c r="T43" s="149" t="s">
        <v>101</v>
      </c>
      <c r="U43" s="151"/>
      <c r="V43" s="99"/>
      <c r="W43" s="5"/>
      <c r="X43" s="5"/>
      <c r="Y43" s="5"/>
      <c r="Z43" s="5"/>
      <c r="AA43" s="5"/>
      <c r="AB43" s="5"/>
      <c r="AC43" s="152"/>
      <c r="AD43" s="99"/>
      <c r="AE43" s="99"/>
      <c r="AF43" s="99"/>
      <c r="AG43" s="99"/>
      <c r="AH43" s="34"/>
      <c r="AI43" s="34"/>
      <c r="AJ43" s="34"/>
      <c r="AK43" s="34"/>
    </row>
    <row r="44" spans="1:37" s="6" customFormat="1" ht="24.95" customHeight="1" x14ac:dyDescent="0.3">
      <c r="B44" s="12" t="s">
        <v>27</v>
      </c>
      <c r="C44" s="12" t="s">
        <v>28</v>
      </c>
      <c r="D44" s="12" t="s">
        <v>29</v>
      </c>
      <c r="E44" s="12" t="s">
        <v>33</v>
      </c>
      <c r="F44" s="153" t="s">
        <v>35</v>
      </c>
      <c r="G44" s="154">
        <f t="shared" ref="G44:G55" si="6">SUM(H44:J44)</f>
        <v>26109</v>
      </c>
      <c r="H44" s="155">
        <f>'[1]2018'!S7</f>
        <v>7349</v>
      </c>
      <c r="I44" s="155">
        <f t="shared" ref="I44:J55" si="7">H7</f>
        <v>9803</v>
      </c>
      <c r="J44" s="155">
        <f t="shared" si="7"/>
        <v>8957</v>
      </c>
      <c r="K44" s="155">
        <f>'[1]2018'!G44</f>
        <v>31857</v>
      </c>
      <c r="L44" s="156">
        <f>IFERROR((G44-K44)/K44,0)</f>
        <v>-0.18043130238252189</v>
      </c>
      <c r="M44" s="157" t="str">
        <f>IF(L44&lt;=-0.05,"달성","미달성")</f>
        <v>달성</v>
      </c>
      <c r="N44" s="154">
        <f t="shared" ref="N44:N55" si="8">SUM(O44:Q44)</f>
        <v>20557</v>
      </c>
      <c r="O44" s="155">
        <f t="shared" ref="O44:Q55" si="9">N7</f>
        <v>6232</v>
      </c>
      <c r="P44" s="155">
        <f t="shared" si="9"/>
        <v>7257</v>
      </c>
      <c r="Q44" s="155">
        <f t="shared" si="9"/>
        <v>7068</v>
      </c>
      <c r="R44" s="155">
        <f>'[1]2018'!N44</f>
        <v>21393</v>
      </c>
      <c r="S44" s="156">
        <f>IFERROR((N44-R44)/R44,0)</f>
        <v>-3.9078203150563269E-2</v>
      </c>
      <c r="T44" s="157" t="str">
        <f>IF(S44&lt;=-0.05,"달성","미달성")</f>
        <v>미달성</v>
      </c>
      <c r="U44" s="158"/>
      <c r="V44" s="19"/>
      <c r="W44" s="19"/>
      <c r="X44" s="159"/>
      <c r="Y44" s="100"/>
      <c r="Z44" s="100"/>
      <c r="AA44" s="100"/>
      <c r="AB44" s="100"/>
      <c r="AC44" s="152"/>
      <c r="AD44" s="152"/>
      <c r="AE44" s="152"/>
      <c r="AF44" s="99"/>
      <c r="AG44" s="99"/>
      <c r="AH44" s="34"/>
      <c r="AI44" s="34"/>
      <c r="AJ44" s="34"/>
      <c r="AK44" s="34"/>
    </row>
    <row r="45" spans="1:37" s="6" customFormat="1" ht="24.95" customHeight="1" x14ac:dyDescent="0.3">
      <c r="B45" s="12" t="s">
        <v>27</v>
      </c>
      <c r="C45" s="12" t="s">
        <v>36</v>
      </c>
      <c r="D45" s="12" t="s">
        <v>36</v>
      </c>
      <c r="E45" s="12" t="s">
        <v>37</v>
      </c>
      <c r="F45" s="153" t="s">
        <v>38</v>
      </c>
      <c r="G45" s="154">
        <f t="shared" si="6"/>
        <v>514</v>
      </c>
      <c r="H45" s="155">
        <f>'[1]2018'!S8</f>
        <v>212</v>
      </c>
      <c r="I45" s="155">
        <f t="shared" si="7"/>
        <v>237</v>
      </c>
      <c r="J45" s="155">
        <f t="shared" si="7"/>
        <v>65</v>
      </c>
      <c r="K45" s="155">
        <f>'[1]2018'!G45</f>
        <v>442.5</v>
      </c>
      <c r="L45" s="156">
        <f t="shared" ref="L45:L55" si="10">IFERROR((G45-K45)/K45,0)</f>
        <v>0.16158192090395479</v>
      </c>
      <c r="M45" s="157" t="str">
        <f t="shared" ref="M45:M55" si="11">IF(L45&lt;=-0.05,"달성","미달성")</f>
        <v>미달성</v>
      </c>
      <c r="N45" s="154">
        <f t="shared" si="8"/>
        <v>681.67399999999998</v>
      </c>
      <c r="O45" s="155">
        <f t="shared" si="9"/>
        <v>261.36200000000002</v>
      </c>
      <c r="P45" s="155">
        <f t="shared" si="9"/>
        <v>221.36500000000001</v>
      </c>
      <c r="Q45" s="155">
        <f t="shared" si="9"/>
        <v>198.947</v>
      </c>
      <c r="R45" s="155">
        <f>'[1]2018'!N45</f>
        <v>717.6</v>
      </c>
      <c r="S45" s="156">
        <f t="shared" ref="S45:S55" si="12">IFERROR((N45-R45)/R45,0)</f>
        <v>-5.0064102564102625E-2</v>
      </c>
      <c r="T45" s="157" t="str">
        <f t="shared" ref="T45:T55" si="13">IF(S45&lt;=-0.05,"달성","미달성")</f>
        <v>달성</v>
      </c>
      <c r="U45" s="158"/>
      <c r="V45" s="19"/>
      <c r="W45" s="19"/>
      <c r="X45" s="159"/>
      <c r="Y45" s="100"/>
      <c r="Z45" s="100"/>
      <c r="AA45" s="100"/>
      <c r="AB45" s="100"/>
      <c r="AC45" s="152"/>
      <c r="AD45" s="152"/>
      <c r="AE45" s="152"/>
      <c r="AF45" s="99"/>
      <c r="AG45" s="99"/>
      <c r="AH45" s="34"/>
      <c r="AI45" s="34"/>
      <c r="AJ45" s="34"/>
      <c r="AK45" s="34"/>
    </row>
    <row r="46" spans="1:37" s="6" customFormat="1" ht="24.95" customHeight="1" x14ac:dyDescent="0.3">
      <c r="B46" s="12" t="s">
        <v>39</v>
      </c>
      <c r="C46" s="12" t="s">
        <v>40</v>
      </c>
      <c r="D46" s="12" t="s">
        <v>36</v>
      </c>
      <c r="E46" s="12" t="s">
        <v>37</v>
      </c>
      <c r="F46" s="153" t="s">
        <v>38</v>
      </c>
      <c r="G46" s="154">
        <f t="shared" si="6"/>
        <v>860</v>
      </c>
      <c r="H46" s="155">
        <f>'[1]2018'!S9</f>
        <v>290</v>
      </c>
      <c r="I46" s="155">
        <f t="shared" si="7"/>
        <v>320</v>
      </c>
      <c r="J46" s="155">
        <f t="shared" si="7"/>
        <v>250</v>
      </c>
      <c r="K46" s="155">
        <f>'[1]2018'!G46</f>
        <v>774</v>
      </c>
      <c r="L46" s="156">
        <f t="shared" si="10"/>
        <v>0.1111111111111111</v>
      </c>
      <c r="M46" s="157" t="str">
        <f t="shared" si="11"/>
        <v>미달성</v>
      </c>
      <c r="N46" s="154">
        <f t="shared" si="8"/>
        <v>1070</v>
      </c>
      <c r="O46" s="155">
        <f t="shared" si="9"/>
        <v>380</v>
      </c>
      <c r="P46" s="155">
        <f t="shared" si="9"/>
        <v>390</v>
      </c>
      <c r="Q46" s="155">
        <f t="shared" si="9"/>
        <v>300</v>
      </c>
      <c r="R46" s="155">
        <f>'[1]2018'!N46</f>
        <v>1170</v>
      </c>
      <c r="S46" s="156">
        <f t="shared" si="12"/>
        <v>-8.5470085470085472E-2</v>
      </c>
      <c r="T46" s="157" t="str">
        <f t="shared" si="13"/>
        <v>달성</v>
      </c>
      <c r="U46" s="158"/>
      <c r="V46" s="19"/>
      <c r="W46" s="19"/>
      <c r="X46" s="159"/>
      <c r="Y46" s="100"/>
      <c r="Z46" s="100"/>
      <c r="AA46" s="100"/>
      <c r="AB46" s="100"/>
      <c r="AC46" s="152"/>
      <c r="AD46" s="152"/>
      <c r="AE46" s="152"/>
      <c r="AF46" s="99"/>
      <c r="AG46" s="99"/>
      <c r="AH46" s="34"/>
      <c r="AI46" s="34"/>
      <c r="AJ46" s="34"/>
      <c r="AK46" s="34"/>
    </row>
    <row r="47" spans="1:37" s="6" customFormat="1" ht="24.95" customHeight="1" x14ac:dyDescent="0.3">
      <c r="B47" s="12" t="s">
        <v>39</v>
      </c>
      <c r="C47" s="12" t="s">
        <v>41</v>
      </c>
      <c r="D47" s="12" t="s">
        <v>36</v>
      </c>
      <c r="E47" s="12" t="s">
        <v>42</v>
      </c>
      <c r="F47" s="153" t="s">
        <v>38</v>
      </c>
      <c r="G47" s="154">
        <f t="shared" si="6"/>
        <v>360</v>
      </c>
      <c r="H47" s="155">
        <f>'[1]2018'!S10</f>
        <v>120</v>
      </c>
      <c r="I47" s="155">
        <f t="shared" si="7"/>
        <v>120</v>
      </c>
      <c r="J47" s="155">
        <f t="shared" si="7"/>
        <v>120</v>
      </c>
      <c r="K47" s="155">
        <f>'[1]2018'!G47</f>
        <v>400</v>
      </c>
      <c r="L47" s="156">
        <f t="shared" si="10"/>
        <v>-0.1</v>
      </c>
      <c r="M47" s="157" t="str">
        <f t="shared" si="11"/>
        <v>달성</v>
      </c>
      <c r="N47" s="154">
        <f t="shared" si="8"/>
        <v>400</v>
      </c>
      <c r="O47" s="155">
        <f t="shared" si="9"/>
        <v>120</v>
      </c>
      <c r="P47" s="155">
        <f t="shared" si="9"/>
        <v>160</v>
      </c>
      <c r="Q47" s="155">
        <f t="shared" si="9"/>
        <v>120</v>
      </c>
      <c r="R47" s="155">
        <f>'[1]2018'!N47</f>
        <v>360</v>
      </c>
      <c r="S47" s="156">
        <f t="shared" si="12"/>
        <v>0.1111111111111111</v>
      </c>
      <c r="T47" s="157" t="str">
        <f t="shared" si="13"/>
        <v>미달성</v>
      </c>
      <c r="U47" s="158"/>
      <c r="V47" s="19"/>
      <c r="W47" s="19"/>
      <c r="X47" s="159"/>
      <c r="Y47" s="100"/>
      <c r="Z47" s="100"/>
      <c r="AA47" s="100"/>
      <c r="AB47" s="100"/>
      <c r="AC47" s="152"/>
      <c r="AD47" s="152"/>
      <c r="AE47" s="152"/>
      <c r="AF47" s="99"/>
      <c r="AG47" s="99"/>
      <c r="AH47" s="34"/>
      <c r="AI47" s="34"/>
      <c r="AJ47" s="34"/>
      <c r="AK47" s="34"/>
    </row>
    <row r="48" spans="1:37" s="6" customFormat="1" ht="24.95" customHeight="1" x14ac:dyDescent="0.3">
      <c r="B48" s="12" t="s">
        <v>43</v>
      </c>
      <c r="C48" s="12" t="s">
        <v>36</v>
      </c>
      <c r="D48" s="12" t="s">
        <v>36</v>
      </c>
      <c r="E48" s="12" t="s">
        <v>42</v>
      </c>
      <c r="F48" s="153" t="s">
        <v>38</v>
      </c>
      <c r="G48" s="154">
        <f t="shared" si="6"/>
        <v>1006</v>
      </c>
      <c r="H48" s="155">
        <f>'[1]2018'!S11</f>
        <v>326</v>
      </c>
      <c r="I48" s="155">
        <f t="shared" si="7"/>
        <v>360</v>
      </c>
      <c r="J48" s="155">
        <f t="shared" si="7"/>
        <v>320</v>
      </c>
      <c r="K48" s="155">
        <f>'[1]2018'!G48</f>
        <v>914</v>
      </c>
      <c r="L48" s="156">
        <f t="shared" si="10"/>
        <v>0.10065645514223195</v>
      </c>
      <c r="M48" s="157" t="str">
        <f t="shared" si="11"/>
        <v>미달성</v>
      </c>
      <c r="N48" s="154">
        <f t="shared" si="8"/>
        <v>740</v>
      </c>
      <c r="O48" s="155">
        <f t="shared" si="9"/>
        <v>240</v>
      </c>
      <c r="P48" s="155">
        <f t="shared" si="9"/>
        <v>270</v>
      </c>
      <c r="Q48" s="155">
        <f t="shared" si="9"/>
        <v>230</v>
      </c>
      <c r="R48" s="155">
        <f>'[1]2018'!N48</f>
        <v>1200</v>
      </c>
      <c r="S48" s="156">
        <f t="shared" si="12"/>
        <v>-0.38333333333333336</v>
      </c>
      <c r="T48" s="157" t="str">
        <f t="shared" si="13"/>
        <v>달성</v>
      </c>
      <c r="U48" s="158"/>
      <c r="V48" s="19"/>
      <c r="W48" s="19"/>
      <c r="X48" s="159"/>
      <c r="Y48" s="100"/>
      <c r="Z48" s="100"/>
      <c r="AA48" s="100"/>
      <c r="AB48" s="100"/>
      <c r="AC48" s="152"/>
      <c r="AD48" s="152"/>
      <c r="AE48" s="152"/>
      <c r="AF48" s="99"/>
      <c r="AG48" s="99"/>
      <c r="AH48" s="34"/>
      <c r="AI48" s="34"/>
      <c r="AJ48" s="34"/>
      <c r="AK48" s="34"/>
    </row>
    <row r="49" spans="2:37" s="6" customFormat="1" ht="24.95" customHeight="1" x14ac:dyDescent="0.3">
      <c r="B49" s="12" t="s">
        <v>43</v>
      </c>
      <c r="C49" s="12" t="s">
        <v>44</v>
      </c>
      <c r="D49" s="12" t="s">
        <v>36</v>
      </c>
      <c r="E49" s="12" t="s">
        <v>37</v>
      </c>
      <c r="F49" s="153" t="s">
        <v>38</v>
      </c>
      <c r="G49" s="154">
        <f t="shared" si="6"/>
        <v>164</v>
      </c>
      <c r="H49" s="155">
        <f>'[1]2018'!S12</f>
        <v>74</v>
      </c>
      <c r="I49" s="155">
        <f t="shared" si="7"/>
        <v>60</v>
      </c>
      <c r="J49" s="155">
        <f t="shared" si="7"/>
        <v>30</v>
      </c>
      <c r="K49" s="155">
        <f>'[1]2018'!G49</f>
        <v>180</v>
      </c>
      <c r="L49" s="156">
        <f t="shared" si="10"/>
        <v>-8.8888888888888892E-2</v>
      </c>
      <c r="M49" s="157" t="str">
        <f t="shared" si="11"/>
        <v>달성</v>
      </c>
      <c r="N49" s="154">
        <f t="shared" si="8"/>
        <v>240</v>
      </c>
      <c r="O49" s="155">
        <f t="shared" si="9"/>
        <v>90</v>
      </c>
      <c r="P49" s="155">
        <f t="shared" si="9"/>
        <v>60</v>
      </c>
      <c r="Q49" s="155">
        <f t="shared" si="9"/>
        <v>90</v>
      </c>
      <c r="R49" s="155">
        <f>'[1]2018'!N49</f>
        <v>260</v>
      </c>
      <c r="S49" s="156">
        <f t="shared" si="12"/>
        <v>-7.6923076923076927E-2</v>
      </c>
      <c r="T49" s="157" t="str">
        <f t="shared" si="13"/>
        <v>달성</v>
      </c>
      <c r="U49" s="158"/>
      <c r="V49" s="19"/>
      <c r="W49" s="19"/>
      <c r="X49" s="159"/>
      <c r="Y49" s="100"/>
      <c r="Z49" s="100"/>
      <c r="AA49" s="100"/>
      <c r="AB49" s="100"/>
      <c r="AC49" s="152"/>
      <c r="AD49" s="152"/>
      <c r="AE49" s="152"/>
      <c r="AF49" s="99"/>
      <c r="AG49" s="99"/>
      <c r="AH49" s="34"/>
      <c r="AI49" s="34"/>
      <c r="AJ49" s="34"/>
      <c r="AK49" s="34"/>
    </row>
    <row r="50" spans="2:37" s="6" customFormat="1" ht="24.95" customHeight="1" x14ac:dyDescent="0.3">
      <c r="B50" s="12" t="s">
        <v>45</v>
      </c>
      <c r="C50" s="12" t="s">
        <v>46</v>
      </c>
      <c r="D50" s="12" t="s">
        <v>29</v>
      </c>
      <c r="E50" s="12" t="s">
        <v>30</v>
      </c>
      <c r="F50" s="153" t="s">
        <v>31</v>
      </c>
      <c r="G50" s="154">
        <f t="shared" si="6"/>
        <v>75795</v>
      </c>
      <c r="H50" s="155">
        <f>'[1]2018'!S13</f>
        <v>21414</v>
      </c>
      <c r="I50" s="155">
        <f t="shared" si="7"/>
        <v>26058</v>
      </c>
      <c r="J50" s="155">
        <f t="shared" si="7"/>
        <v>28323</v>
      </c>
      <c r="K50" s="155">
        <f>'[1]2018'!G50</f>
        <v>75831</v>
      </c>
      <c r="L50" s="156">
        <f t="shared" si="10"/>
        <v>-4.7473988210626261E-4</v>
      </c>
      <c r="M50" s="157" t="str">
        <f t="shared" si="11"/>
        <v>미달성</v>
      </c>
      <c r="N50" s="154">
        <f t="shared" si="8"/>
        <v>27228</v>
      </c>
      <c r="O50" s="155">
        <f t="shared" si="9"/>
        <v>10373</v>
      </c>
      <c r="P50" s="155">
        <f t="shared" si="9"/>
        <v>8546</v>
      </c>
      <c r="Q50" s="155">
        <f t="shared" si="9"/>
        <v>8309</v>
      </c>
      <c r="R50" s="155">
        <f>'[1]2018'!N50</f>
        <v>29531</v>
      </c>
      <c r="S50" s="156">
        <f t="shared" si="12"/>
        <v>-7.7985845382818053E-2</v>
      </c>
      <c r="T50" s="157" t="str">
        <f t="shared" si="13"/>
        <v>달성</v>
      </c>
      <c r="U50" s="158"/>
      <c r="V50" s="19"/>
      <c r="W50" s="19"/>
      <c r="X50" s="159"/>
      <c r="Y50" s="100"/>
      <c r="Z50" s="100"/>
      <c r="AA50" s="100"/>
      <c r="AB50" s="100"/>
      <c r="AC50" s="152"/>
      <c r="AD50" s="152"/>
      <c r="AE50" s="152"/>
      <c r="AF50" s="99"/>
      <c r="AG50" s="99"/>
      <c r="AH50" s="34"/>
      <c r="AI50" s="34"/>
      <c r="AJ50" s="34"/>
      <c r="AK50" s="34"/>
    </row>
    <row r="51" spans="2:37" s="6" customFormat="1" ht="24.95" customHeight="1" x14ac:dyDescent="0.3">
      <c r="B51" s="12" t="s">
        <v>45</v>
      </c>
      <c r="C51" s="12" t="s">
        <v>46</v>
      </c>
      <c r="D51" s="12" t="s">
        <v>29</v>
      </c>
      <c r="E51" s="12" t="s">
        <v>33</v>
      </c>
      <c r="F51" s="153" t="s">
        <v>35</v>
      </c>
      <c r="G51" s="154">
        <f t="shared" si="6"/>
        <v>233860</v>
      </c>
      <c r="H51" s="155">
        <f>'[1]2018'!S14</f>
        <v>73648</v>
      </c>
      <c r="I51" s="155">
        <f t="shared" si="7"/>
        <v>83974</v>
      </c>
      <c r="J51" s="155">
        <f t="shared" si="7"/>
        <v>76238</v>
      </c>
      <c r="K51" s="155">
        <f>'[1]2018'!G51</f>
        <v>275429</v>
      </c>
      <c r="L51" s="156">
        <f t="shared" si="10"/>
        <v>-0.1509245576900036</v>
      </c>
      <c r="M51" s="157" t="str">
        <f t="shared" si="11"/>
        <v>달성</v>
      </c>
      <c r="N51" s="154">
        <f t="shared" si="8"/>
        <v>200872</v>
      </c>
      <c r="O51" s="155">
        <f t="shared" si="9"/>
        <v>62568</v>
      </c>
      <c r="P51" s="155">
        <f t="shared" si="9"/>
        <v>76780</v>
      </c>
      <c r="Q51" s="155">
        <f t="shared" si="9"/>
        <v>61524</v>
      </c>
      <c r="R51" s="155">
        <f>'[1]2018'!N51</f>
        <v>227153</v>
      </c>
      <c r="S51" s="156">
        <f t="shared" si="12"/>
        <v>-0.11569734936364477</v>
      </c>
      <c r="T51" s="157" t="str">
        <f t="shared" si="13"/>
        <v>달성</v>
      </c>
      <c r="U51" s="158"/>
      <c r="V51" s="19"/>
      <c r="W51" s="19"/>
      <c r="X51" s="159"/>
      <c r="Y51" s="100"/>
      <c r="Z51" s="100"/>
      <c r="AA51" s="100"/>
      <c r="AB51" s="100"/>
      <c r="AC51" s="152"/>
      <c r="AD51" s="152"/>
      <c r="AE51" s="152"/>
      <c r="AF51" s="99"/>
      <c r="AG51" s="99"/>
      <c r="AH51" s="34"/>
      <c r="AI51" s="34"/>
      <c r="AJ51" s="34"/>
      <c r="AK51" s="34"/>
    </row>
    <row r="52" spans="2:37" s="6" customFormat="1" ht="24.95" customHeight="1" x14ac:dyDescent="0.3">
      <c r="B52" s="12" t="s">
        <v>45</v>
      </c>
      <c r="C52" s="12" t="s">
        <v>47</v>
      </c>
      <c r="D52" s="12" t="s">
        <v>29</v>
      </c>
      <c r="E52" s="12" t="s">
        <v>30</v>
      </c>
      <c r="F52" s="153" t="s">
        <v>31</v>
      </c>
      <c r="G52" s="154">
        <f t="shared" si="6"/>
        <v>959</v>
      </c>
      <c r="H52" s="155">
        <f>'[1]2018'!S15</f>
        <v>296</v>
      </c>
      <c r="I52" s="155">
        <f t="shared" si="7"/>
        <v>327</v>
      </c>
      <c r="J52" s="155">
        <f t="shared" si="7"/>
        <v>336</v>
      </c>
      <c r="K52" s="155">
        <f>'[1]2018'!G52</f>
        <v>1076</v>
      </c>
      <c r="L52" s="156">
        <f t="shared" si="10"/>
        <v>-0.10873605947955391</v>
      </c>
      <c r="M52" s="157" t="str">
        <f t="shared" si="11"/>
        <v>달성</v>
      </c>
      <c r="N52" s="154">
        <f t="shared" si="8"/>
        <v>138</v>
      </c>
      <c r="O52" s="155">
        <f t="shared" si="9"/>
        <v>138</v>
      </c>
      <c r="P52" s="155">
        <f t="shared" si="9"/>
        <v>0</v>
      </c>
      <c r="Q52" s="155">
        <f t="shared" si="9"/>
        <v>0</v>
      </c>
      <c r="R52" s="155">
        <f>'[1]2018'!N52</f>
        <v>153</v>
      </c>
      <c r="S52" s="156">
        <f t="shared" si="12"/>
        <v>-9.8039215686274508E-2</v>
      </c>
      <c r="T52" s="157" t="str">
        <f t="shared" si="13"/>
        <v>달성</v>
      </c>
      <c r="U52" s="158"/>
      <c r="V52" s="19"/>
      <c r="W52" s="19"/>
      <c r="X52" s="159"/>
      <c r="Y52" s="100"/>
      <c r="Z52" s="100"/>
      <c r="AA52" s="100"/>
      <c r="AB52" s="100"/>
      <c r="AC52" s="152"/>
      <c r="AD52" s="152"/>
      <c r="AE52" s="152"/>
      <c r="AF52" s="99"/>
      <c r="AG52" s="99"/>
      <c r="AH52" s="34"/>
      <c r="AI52" s="34"/>
      <c r="AJ52" s="34"/>
      <c r="AK52" s="34"/>
    </row>
    <row r="53" spans="2:37" s="6" customFormat="1" ht="24.95" customHeight="1" x14ac:dyDescent="0.3">
      <c r="B53" s="12" t="s">
        <v>45</v>
      </c>
      <c r="C53" s="12" t="s">
        <v>47</v>
      </c>
      <c r="D53" s="12" t="s">
        <v>29</v>
      </c>
      <c r="E53" s="12" t="s">
        <v>33</v>
      </c>
      <c r="F53" s="153" t="s">
        <v>35</v>
      </c>
      <c r="G53" s="154">
        <f t="shared" si="6"/>
        <v>31919</v>
      </c>
      <c r="H53" s="155">
        <f>'[1]2018'!S16</f>
        <v>11951</v>
      </c>
      <c r="I53" s="155">
        <f t="shared" si="7"/>
        <v>10052</v>
      </c>
      <c r="J53" s="155">
        <f t="shared" si="7"/>
        <v>9916</v>
      </c>
      <c r="K53" s="155">
        <f>'[1]2018'!G53</f>
        <v>28957</v>
      </c>
      <c r="L53" s="156">
        <f t="shared" si="10"/>
        <v>0.10228960182339331</v>
      </c>
      <c r="M53" s="157" t="str">
        <f t="shared" si="11"/>
        <v>미달성</v>
      </c>
      <c r="N53" s="154">
        <f t="shared" si="8"/>
        <v>21412</v>
      </c>
      <c r="O53" s="155">
        <f t="shared" si="9"/>
        <v>6668</v>
      </c>
      <c r="P53" s="155">
        <f t="shared" si="9"/>
        <v>7215</v>
      </c>
      <c r="Q53" s="155">
        <f t="shared" si="9"/>
        <v>7529</v>
      </c>
      <c r="R53" s="155">
        <f>'[1]2018'!N53</f>
        <v>28213</v>
      </c>
      <c r="S53" s="156">
        <f t="shared" si="12"/>
        <v>-0.24105908623684116</v>
      </c>
      <c r="T53" s="157" t="str">
        <f t="shared" si="13"/>
        <v>달성</v>
      </c>
      <c r="U53" s="158"/>
      <c r="V53" s="19"/>
      <c r="W53" s="19"/>
      <c r="X53" s="159"/>
      <c r="Y53" s="100"/>
      <c r="Z53" s="100"/>
      <c r="AA53" s="100"/>
      <c r="AB53" s="100"/>
      <c r="AC53" s="152"/>
      <c r="AD53" s="152"/>
      <c r="AE53" s="152"/>
      <c r="AF53" s="99"/>
      <c r="AG53" s="99"/>
      <c r="AH53" s="34"/>
      <c r="AI53" s="34"/>
      <c r="AJ53" s="34"/>
      <c r="AK53" s="34"/>
    </row>
    <row r="54" spans="2:37" s="6" customFormat="1" ht="24.95" customHeight="1" x14ac:dyDescent="0.3">
      <c r="B54" s="12" t="s">
        <v>45</v>
      </c>
      <c r="C54" s="12" t="s">
        <v>48</v>
      </c>
      <c r="D54" s="12" t="s">
        <v>29</v>
      </c>
      <c r="E54" s="12" t="s">
        <v>30</v>
      </c>
      <c r="F54" s="153" t="s">
        <v>31</v>
      </c>
      <c r="G54" s="154">
        <f t="shared" si="6"/>
        <v>7415</v>
      </c>
      <c r="H54" s="155">
        <f>'[1]2018'!S17</f>
        <v>1212</v>
      </c>
      <c r="I54" s="155">
        <f t="shared" si="7"/>
        <v>2657</v>
      </c>
      <c r="J54" s="155">
        <f t="shared" si="7"/>
        <v>3546</v>
      </c>
      <c r="K54" s="155">
        <f>'[1]2018'!G54</f>
        <v>10224</v>
      </c>
      <c r="L54" s="156">
        <f t="shared" si="10"/>
        <v>-0.27474569640062596</v>
      </c>
      <c r="M54" s="157" t="str">
        <f t="shared" si="11"/>
        <v>달성</v>
      </c>
      <c r="N54" s="154">
        <f t="shared" si="8"/>
        <v>1793</v>
      </c>
      <c r="O54" s="155">
        <f t="shared" si="9"/>
        <v>717</v>
      </c>
      <c r="P54" s="155">
        <f t="shared" si="9"/>
        <v>606</v>
      </c>
      <c r="Q54" s="155">
        <f t="shared" si="9"/>
        <v>470</v>
      </c>
      <c r="R54" s="155">
        <f>'[1]2018'!N54</f>
        <v>1878</v>
      </c>
      <c r="S54" s="156">
        <f t="shared" si="12"/>
        <v>-4.5260915867944625E-2</v>
      </c>
      <c r="T54" s="157" t="str">
        <f t="shared" si="13"/>
        <v>미달성</v>
      </c>
      <c r="U54" s="158"/>
      <c r="V54" s="19"/>
      <c r="W54" s="19"/>
      <c r="X54" s="159"/>
      <c r="Y54" s="100"/>
      <c r="Z54" s="100"/>
      <c r="AA54" s="100"/>
      <c r="AB54" s="100"/>
      <c r="AC54" s="152"/>
      <c r="AD54" s="152"/>
      <c r="AE54" s="152"/>
      <c r="AF54" s="99"/>
      <c r="AG54" s="99"/>
      <c r="AH54" s="34"/>
      <c r="AI54" s="34"/>
      <c r="AJ54" s="34"/>
      <c r="AK54" s="34"/>
    </row>
    <row r="55" spans="2:37" s="6" customFormat="1" ht="24.75" customHeight="1" thickBot="1" x14ac:dyDescent="0.35">
      <c r="B55" s="12" t="s">
        <v>45</v>
      </c>
      <c r="C55" s="12" t="s">
        <v>48</v>
      </c>
      <c r="D55" s="12" t="s">
        <v>29</v>
      </c>
      <c r="E55" s="12" t="s">
        <v>33</v>
      </c>
      <c r="F55" s="153" t="s">
        <v>35</v>
      </c>
      <c r="G55" s="160">
        <f t="shared" si="6"/>
        <v>76472</v>
      </c>
      <c r="H55" s="161">
        <f>'[1]2018'!S18</f>
        <v>24984</v>
      </c>
      <c r="I55" s="161">
        <f t="shared" si="7"/>
        <v>27429</v>
      </c>
      <c r="J55" s="161">
        <f t="shared" si="7"/>
        <v>24059</v>
      </c>
      <c r="K55" s="161">
        <f>'[1]2018'!G55</f>
        <v>89147</v>
      </c>
      <c r="L55" s="162">
        <f t="shared" si="10"/>
        <v>-0.14218089223417502</v>
      </c>
      <c r="M55" s="163" t="str">
        <f t="shared" si="11"/>
        <v>달성</v>
      </c>
      <c r="N55" s="160">
        <f t="shared" si="8"/>
        <v>88427</v>
      </c>
      <c r="O55" s="161">
        <f t="shared" si="9"/>
        <v>25823</v>
      </c>
      <c r="P55" s="161">
        <f t="shared" si="9"/>
        <v>36727</v>
      </c>
      <c r="Q55" s="161">
        <f t="shared" si="9"/>
        <v>25877</v>
      </c>
      <c r="R55" s="161">
        <f>'[1]2018'!N55</f>
        <v>89895</v>
      </c>
      <c r="S55" s="162">
        <f t="shared" si="12"/>
        <v>-1.6330162967907003E-2</v>
      </c>
      <c r="T55" s="163" t="str">
        <f t="shared" si="13"/>
        <v>미달성</v>
      </c>
      <c r="U55" s="158"/>
      <c r="V55" s="19"/>
      <c r="W55" s="19"/>
      <c r="X55" s="159"/>
      <c r="Y55" s="100"/>
      <c r="Z55" s="100"/>
      <c r="AA55" s="100"/>
      <c r="AB55" s="100"/>
      <c r="AC55" s="152"/>
      <c r="AD55" s="152"/>
      <c r="AE55" s="152"/>
      <c r="AF55" s="99"/>
      <c r="AG55" s="99"/>
      <c r="AH55" s="34"/>
      <c r="AI55" s="34"/>
      <c r="AJ55" s="34"/>
      <c r="AK55" s="34"/>
    </row>
    <row r="56" spans="2:37" ht="16.5" x14ac:dyDescent="0.25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5"/>
      <c r="V56" s="19"/>
      <c r="W56" s="19"/>
      <c r="X56" s="166"/>
      <c r="Y56" s="130"/>
      <c r="Z56" s="130"/>
      <c r="AA56" s="130"/>
      <c r="AB56" s="130"/>
      <c r="AC56" s="130"/>
      <c r="AD56" s="130"/>
      <c r="AE56" s="130"/>
      <c r="AF56" s="130"/>
      <c r="AG56" s="130"/>
      <c r="AH56" s="128"/>
      <c r="AI56" s="128"/>
      <c r="AJ56" s="128"/>
      <c r="AK56" s="128"/>
    </row>
    <row r="57" spans="2:37" x14ac:dyDescent="0.25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5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28"/>
      <c r="AI57" s="128"/>
      <c r="AJ57" s="128"/>
      <c r="AK57" s="128"/>
    </row>
    <row r="58" spans="2:37" x14ac:dyDescent="0.25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5"/>
      <c r="V58" s="132"/>
      <c r="W58" s="130"/>
      <c r="X58" s="130"/>
      <c r="Y58" s="130"/>
      <c r="Z58" s="130"/>
      <c r="AA58" s="130"/>
      <c r="AB58" s="130"/>
      <c r="AC58" s="132"/>
      <c r="AD58" s="132"/>
      <c r="AE58" s="132"/>
      <c r="AF58" s="132"/>
      <c r="AG58" s="132"/>
    </row>
    <row r="59" spans="2:37" x14ac:dyDescent="0.25">
      <c r="W59" s="167"/>
      <c r="X59" s="130"/>
      <c r="Y59" s="130"/>
      <c r="Z59" s="130"/>
      <c r="AA59" s="130"/>
      <c r="AB59" s="130"/>
      <c r="AC59" s="132"/>
      <c r="AD59" s="132"/>
      <c r="AE59" s="132"/>
      <c r="AF59" s="132"/>
      <c r="AG59" s="132"/>
    </row>
    <row r="60" spans="2:37" x14ac:dyDescent="0.25"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</row>
    <row r="61" spans="2:37" x14ac:dyDescent="0.25">
      <c r="AC61" s="132"/>
      <c r="AD61" s="132"/>
      <c r="AE61" s="132"/>
      <c r="AF61" s="132"/>
      <c r="AG61" s="132"/>
    </row>
    <row r="62" spans="2:37" x14ac:dyDescent="0.25">
      <c r="AC62" s="132"/>
      <c r="AD62" s="132"/>
      <c r="AE62" s="132"/>
      <c r="AF62" s="132"/>
      <c r="AG62" s="132"/>
    </row>
  </sheetData>
  <mergeCells count="56">
    <mergeCell ref="W42:AA42"/>
    <mergeCell ref="B56:T58"/>
    <mergeCell ref="F34:G34"/>
    <mergeCell ref="F35:G35"/>
    <mergeCell ref="F36:G36"/>
    <mergeCell ref="F37:G37"/>
    <mergeCell ref="B40:T40"/>
    <mergeCell ref="B42:F42"/>
    <mergeCell ref="G42:M42"/>
    <mergeCell ref="N42:T42"/>
    <mergeCell ref="AA30:AB30"/>
    <mergeCell ref="F31:G31"/>
    <mergeCell ref="AA31:AB31"/>
    <mergeCell ref="F32:G32"/>
    <mergeCell ref="F33:G33"/>
    <mergeCell ref="W33:Y33"/>
    <mergeCell ref="F26:G26"/>
    <mergeCell ref="AA26:AB26"/>
    <mergeCell ref="A27:A31"/>
    <mergeCell ref="F27:G27"/>
    <mergeCell ref="W27:W31"/>
    <mergeCell ref="AA27:AB27"/>
    <mergeCell ref="F28:G28"/>
    <mergeCell ref="AA28:AB28"/>
    <mergeCell ref="AA29:AB29"/>
    <mergeCell ref="F30:T30"/>
    <mergeCell ref="A22:A26"/>
    <mergeCell ref="F22:G22"/>
    <mergeCell ref="W22:W26"/>
    <mergeCell ref="AA22:AB22"/>
    <mergeCell ref="F23:G23"/>
    <mergeCell ref="AA23:AB23"/>
    <mergeCell ref="F24:G24"/>
    <mergeCell ref="AA24:AB24"/>
    <mergeCell ref="F25:G25"/>
    <mergeCell ref="AA25:AB25"/>
    <mergeCell ref="B20:D20"/>
    <mergeCell ref="F20:T20"/>
    <mergeCell ref="W20:Y20"/>
    <mergeCell ref="F21:G21"/>
    <mergeCell ref="W21:X21"/>
    <mergeCell ref="AA21:AB21"/>
    <mergeCell ref="C13:C14"/>
    <mergeCell ref="W13:W14"/>
    <mergeCell ref="C15:C16"/>
    <mergeCell ref="W15:W16"/>
    <mergeCell ref="C17:C18"/>
    <mergeCell ref="W17:W18"/>
    <mergeCell ref="B2:T2"/>
    <mergeCell ref="W2:AP2"/>
    <mergeCell ref="B4:F4"/>
    <mergeCell ref="G4:S4"/>
    <mergeCell ref="T4:T5"/>
    <mergeCell ref="W4:AA4"/>
    <mergeCell ref="AB4:AO4"/>
    <mergeCell ref="AP4:AP5"/>
  </mergeCells>
  <phoneticPr fontId="2" type="noConversion"/>
  <conditionalFormatting sqref="T6:U1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{C1D9BD44-42A3-468D-8575-2A6FCCCA282C}</x14:id>
        </ext>
      </extLst>
    </cfRule>
  </conditionalFormatting>
  <conditionalFormatting sqref="AC6:AP18">
    <cfRule type="cellIs" dxfId="3" priority="7" operator="greaterThan">
      <formula>0</formula>
    </cfRule>
  </conditionalFormatting>
  <conditionalFormatting sqref="AB7:AB18">
    <cfRule type="cellIs" dxfId="2" priority="6" operator="greaterThan">
      <formula>0</formula>
    </cfRule>
  </conditionalFormatting>
  <conditionalFormatting sqref="M44:M55">
    <cfRule type="containsText" dxfId="1" priority="5" operator="containsText" text="미달성">
      <formula>NOT(ISERROR(SEARCH("미달성",M44)))</formula>
    </cfRule>
  </conditionalFormatting>
  <conditionalFormatting sqref="T44:U55">
    <cfRule type="containsText" dxfId="0" priority="4" operator="containsText" text="미달성">
      <formula>NOT(ISERROR(SEARCH("미달성",T44)))</formula>
    </cfRule>
  </conditionalFormatting>
  <conditionalFormatting sqref="V44:V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{D9621597-9515-4966-A708-C1B98D6E378E}</x14:id>
        </ext>
      </extLst>
    </cfRule>
  </conditionalFormatting>
  <conditionalFormatting sqref="W44:W5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{A6A3749A-0939-4638-8FF7-C0BE3AE1BEE9}</x14:id>
        </ext>
      </extLst>
    </cfRule>
  </conditionalFormatting>
  <conditionalFormatting sqref="W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{7A71A0A1-663C-44FA-BDE1-AD9C2BA77048}</x14:id>
        </ext>
      </extLst>
    </cfRule>
  </conditionalFormatting>
  <pageMargins left="0.75" right="0.75" top="1" bottom="1" header="0.5" footer="0.5"/>
  <pageSetup scale="26" orientation="portrait" horizontalDpi="300" verticalDpi="300" r:id="rId1"/>
  <headerFooter alignWithMargins="0"/>
  <colBreaks count="1" manualBreakCount="1">
    <brk id="21" max="57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D9BD44-42A3-468D-8575-2A6FCCCA28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T6:U18</xm:sqref>
        </x14:conditionalFormatting>
        <x14:conditionalFormatting xmlns:xm="http://schemas.microsoft.com/office/excel/2006/main">
          <x14:cfRule type="dataBar" id="{D9621597-9515-4966-A708-C1B98D6E37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V44:V56</xm:sqref>
        </x14:conditionalFormatting>
        <x14:conditionalFormatting xmlns:xm="http://schemas.microsoft.com/office/excel/2006/main">
          <x14:cfRule type="dataBar" id="{A6A3749A-0939-4638-8FF7-C0BE3AE1BE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W44:W55</xm:sqref>
        </x14:conditionalFormatting>
        <x14:conditionalFormatting xmlns:xm="http://schemas.microsoft.com/office/excel/2006/main">
          <x14:cfRule type="dataBar" id="{7A71A0A1-663C-44FA-BDE1-AD9C2BA770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2022-08-10T01:44:55Z</dcterms:created>
  <dcterms:modified xsi:type="dcterms:W3CDTF">2022-08-10T01:45:49Z</dcterms:modified>
</cp:coreProperties>
</file>